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6.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7.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8.xml" ContentType="application/vnd.openxmlformats-officedocument.spreadsheetml.comments+xml"/>
  <Override PartName="/xl/threadedComments/threadedComment3.xml" ContentType="application/vnd.ms-excel.threadedcomments+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202" documentId="10_ncr:100_{DB49D769-5BA6-4718-BBEA-F07634384693}" xr6:coauthVersionLast="47" xr6:coauthVersionMax="47" xr10:uidLastSave="{716CE0AF-CED2-4162-BFA0-A76449F542A7}"/>
  <workbookProtection workbookAlgorithmName="SHA-512" workbookHashValue="vpW/BHYarsCl9T9xnmxgZVDf2Z9Q8ps4oDQZDm/fYu/43BpdeKfwWuaVlO8CJiE0zurWObR3+vKbfQFIqp21HQ==" workbookSaltValue="EgG59TJjeNtN+sVZyYqJyQ==" workbookSpinCount="100000" lockStructure="1"/>
  <bookViews>
    <workbookView xWindow="20" yWindow="20" windowWidth="19180" windowHeight="10180" tabRatio="836" firstSheet="8" activeTab="15" xr2:uid="{00000000-000D-0000-FFFF-FFFF00000000}"/>
  </bookViews>
  <sheets>
    <sheet name="Page titre" sheetId="34" r:id="rId1"/>
    <sheet name="Sommaire" sheetId="35" r:id="rId2"/>
    <sheet name="Rapport auditeur" sheetId="36" r:id="rId3"/>
    <sheet name="Renseignements statutaires" sheetId="37" r:id="rId4"/>
    <sheet name="État des résultats" sheetId="38" r:id="rId5"/>
    <sheet name="Bilan" sheetId="39" r:id="rId6"/>
    <sheet name="Actif net" sheetId="40" r:id="rId7"/>
    <sheet name="État des flux de trésorerie" sheetId="41" r:id="rId8"/>
    <sheet name="Notes 1-2" sheetId="42" r:id="rId9"/>
    <sheet name="Notes 3-5" sheetId="43" r:id="rId10"/>
    <sheet name="Notes 6-7" sheetId="44" r:id="rId11"/>
    <sheet name="Note 8" sheetId="45" r:id="rId12"/>
    <sheet name="Notes 9-11" sheetId="46" r:id="rId13"/>
    <sheet name="Notes 12-13" sheetId="47" r:id="rId14"/>
    <sheet name="Notes 14-19" sheetId="48" r:id="rId15"/>
    <sheet name="Annexes A-D" sheetId="49" r:id="rId16"/>
    <sheet name="Annexes E-H" sheetId="50" r:id="rId17"/>
    <sheet name="Annexes I-J" sheetId="51" r:id="rId18"/>
    <sheet name="Calculation Worksheet 1" sheetId="1" state="hidden" r:id="rId19"/>
    <sheet name="Calculation Worksheet 3" sheetId="18" state="hidden" r:id="rId20"/>
    <sheet name="Instructions" sheetId="2" state="hidden" r:id="rId21"/>
    <sheet name="Example 1" sheetId="3" state="hidden" r:id="rId22"/>
    <sheet name="Example 2" sheetId="4" state="hidden" r:id="rId23"/>
    <sheet name="Example 3" sheetId="5" state="hidden" r:id="rId24"/>
    <sheet name="Example 4" sheetId="6" state="hidden" r:id="rId25"/>
    <sheet name="Utilities 2022" sheetId="22" state="hidden" r:id="rId26"/>
    <sheet name="Utilities 2023" sheetId="16" state="hidden" r:id="rId27"/>
    <sheet name="Calculation Worksheet 2" sheetId="19" state="hidden" r:id="rId28"/>
    <sheet name="Shelter - Services 2022" sheetId="17" state="hidden" r:id="rId29"/>
    <sheet name="Shelter - Services 2023" sheetId="23" state="hidden" r:id="rId30"/>
    <sheet name="Recommandation de l'auditeur" sheetId="52" r:id="rId31"/>
    <sheet name="Plan comptable" sheetId="53" state="hidden" r:id="rId32"/>
    <sheet name="VLOOKUP 2" sheetId="20" state="hidden" r:id="rId33"/>
    <sheet name="VLOOKUP 3" sheetId="21" state="hidden" r:id="rId34"/>
    <sheet name="VLOOKUP 1" sheetId="10" state="hidden" r:id="rId35"/>
    <sheet name="Utility and Services Table" sheetId="11" state="hidden" r:id="rId36"/>
  </sheets>
  <definedNames>
    <definedName name="_AMO_UniqueIdentifier" hidden="1">"'10f2f8f5-7289-45e6-839d-89629013df17'"</definedName>
    <definedName name="_xlnm.Print_Area" localSheetId="18">'Calculation Worksheet 1'!$A$1:$H$124</definedName>
    <definedName name="_xlnm.Print_Area" localSheetId="27">'Calculation Worksheet 2'!$A$1:$H$124</definedName>
    <definedName name="_xlnm.Print_Area" localSheetId="19">'Calculation Worksheet 3'!$A$1:$H$124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49" l="1"/>
  <c r="H19" i="49"/>
  <c r="J21" i="51"/>
  <c r="H21" i="51"/>
  <c r="J11" i="51"/>
  <c r="H11" i="51"/>
  <c r="J41" i="50"/>
  <c r="H41" i="50"/>
  <c r="J35" i="50"/>
  <c r="H35" i="50"/>
  <c r="J29" i="50"/>
  <c r="H29" i="50"/>
  <c r="J24" i="50"/>
  <c r="H24" i="50"/>
  <c r="J50" i="49"/>
  <c r="H50" i="49"/>
  <c r="J43" i="49"/>
  <c r="H43" i="49"/>
  <c r="J33" i="49"/>
  <c r="H33" i="49"/>
  <c r="J32" i="48"/>
  <c r="H32" i="48"/>
  <c r="J17" i="48"/>
  <c r="H17" i="48"/>
  <c r="J11" i="48"/>
  <c r="H11" i="48"/>
  <c r="G47" i="47"/>
  <c r="G45" i="47"/>
  <c r="G41" i="47"/>
  <c r="M33" i="47"/>
  <c r="K33" i="47"/>
  <c r="I33" i="47"/>
  <c r="E33" i="47"/>
  <c r="M24" i="47"/>
  <c r="K24" i="47"/>
  <c r="I24" i="47"/>
  <c r="E24" i="47"/>
  <c r="M15" i="47"/>
  <c r="K15" i="47"/>
  <c r="I15" i="47"/>
  <c r="E15" i="47"/>
  <c r="P40" i="46"/>
  <c r="P41" i="46" s="1"/>
  <c r="P45" i="46" s="1"/>
  <c r="L40" i="46"/>
  <c r="L41" i="46" s="1"/>
  <c r="L45" i="46" s="1"/>
  <c r="L28" i="46"/>
  <c r="L32" i="46" s="1"/>
  <c r="J28" i="46"/>
  <c r="J32" i="46" s="1"/>
  <c r="L23" i="46"/>
  <c r="J23" i="46"/>
  <c r="N53" i="45"/>
  <c r="J53" i="45"/>
  <c r="H53" i="45"/>
  <c r="F53" i="45"/>
  <c r="D53" i="45"/>
  <c r="L51" i="45"/>
  <c r="L49" i="45"/>
  <c r="L47" i="45"/>
  <c r="L45" i="45"/>
  <c r="L53" i="45" s="1"/>
  <c r="N37" i="45"/>
  <c r="J37" i="45"/>
  <c r="H37" i="45"/>
  <c r="F37" i="45"/>
  <c r="D37" i="45"/>
  <c r="L35" i="45"/>
  <c r="L33" i="45"/>
  <c r="L31" i="45"/>
  <c r="L29" i="45"/>
  <c r="L37" i="45" s="1"/>
  <c r="N21" i="45"/>
  <c r="J21" i="45"/>
  <c r="H21" i="45"/>
  <c r="F21" i="45"/>
  <c r="D21" i="45"/>
  <c r="L19" i="45"/>
  <c r="L17" i="45"/>
  <c r="L15" i="45"/>
  <c r="L13" i="45"/>
  <c r="L21" i="45" s="1"/>
  <c r="K33" i="44"/>
  <c r="I33" i="44"/>
  <c r="K25" i="44"/>
  <c r="K15" i="44"/>
  <c r="I36" i="43"/>
  <c r="G36" i="43"/>
  <c r="I17" i="43"/>
  <c r="I24" i="43" s="1"/>
  <c r="G17" i="43"/>
  <c r="G24" i="43" s="1"/>
  <c r="I10" i="43"/>
  <c r="G10" i="43"/>
  <c r="J28" i="40"/>
  <c r="V27" i="40"/>
  <c r="V26" i="40"/>
  <c r="V25" i="40"/>
  <c r="V24" i="40"/>
  <c r="V23" i="40"/>
  <c r="V22" i="40"/>
  <c r="V21" i="40"/>
  <c r="V20" i="40"/>
  <c r="V18" i="40"/>
  <c r="V17" i="40"/>
  <c r="V16" i="40"/>
  <c r="V15" i="40"/>
  <c r="V13" i="40"/>
  <c r="X11" i="40"/>
  <c r="X28" i="40" s="1"/>
  <c r="T11" i="40"/>
  <c r="T28" i="40" s="1"/>
  <c r="R11" i="40"/>
  <c r="R28" i="40" s="1"/>
  <c r="P11" i="40"/>
  <c r="P28" i="40" s="1"/>
  <c r="N11" i="40"/>
  <c r="N28" i="40" s="1"/>
  <c r="L11" i="40"/>
  <c r="L28" i="40" s="1"/>
  <c r="J11" i="40"/>
  <c r="H11" i="40"/>
  <c r="H28" i="40" s="1"/>
  <c r="F11" i="40"/>
  <c r="F28" i="40" s="1"/>
  <c r="D11" i="40"/>
  <c r="D28" i="40" s="1"/>
  <c r="B11" i="40"/>
  <c r="B28" i="40" s="1"/>
  <c r="V10" i="40"/>
  <c r="V9" i="40"/>
  <c r="V11" i="40" s="1"/>
  <c r="V28" i="40" s="1"/>
  <c r="K63" i="39"/>
  <c r="I63" i="39"/>
  <c r="K35" i="39"/>
  <c r="K45" i="39" s="1"/>
  <c r="K65" i="39" s="1"/>
  <c r="I35" i="39"/>
  <c r="I45" i="39" s="1"/>
  <c r="I65" i="39" s="1"/>
  <c r="K24" i="39"/>
  <c r="I24" i="39"/>
  <c r="K15" i="39"/>
  <c r="I15" i="39"/>
  <c r="J37" i="38"/>
  <c r="H37" i="38"/>
  <c r="J17" i="38"/>
  <c r="J39" i="38" s="1"/>
  <c r="H17" i="38"/>
  <c r="H39" i="38" s="1"/>
  <c r="E5" i="20" l="1"/>
  <c r="D89" i="1" l="1"/>
  <c r="B1" i="20"/>
  <c r="B1" i="21"/>
  <c r="C20" i="21" l="1"/>
  <c r="C9" i="21"/>
  <c r="C18" i="21" s="1"/>
  <c r="G6" i="21"/>
  <c r="E5" i="21"/>
  <c r="C20" i="20"/>
  <c r="C9" i="20"/>
  <c r="C15" i="20" s="1"/>
  <c r="G6" i="20"/>
  <c r="A68" i="18"/>
  <c r="F46" i="18"/>
  <c r="B63" i="18" s="1"/>
  <c r="F45" i="18"/>
  <c r="B62" i="18" s="1"/>
  <c r="F44" i="18"/>
  <c r="B61" i="18" s="1"/>
  <c r="F43" i="18"/>
  <c r="B60" i="18" s="1"/>
  <c r="F42" i="18"/>
  <c r="B59" i="18" s="1"/>
  <c r="F41" i="18"/>
  <c r="B58" i="18" s="1"/>
  <c r="F40" i="18"/>
  <c r="B57" i="18" s="1"/>
  <c r="F39" i="18"/>
  <c r="B56" i="18" s="1"/>
  <c r="A68" i="19"/>
  <c r="F46" i="19"/>
  <c r="B63" i="19" s="1"/>
  <c r="F45" i="19"/>
  <c r="B62" i="19" s="1"/>
  <c r="F44" i="19"/>
  <c r="B61" i="19" s="1"/>
  <c r="F43" i="19"/>
  <c r="B60" i="19" s="1"/>
  <c r="F42" i="19"/>
  <c r="B59" i="19" s="1"/>
  <c r="F41" i="19"/>
  <c r="B58" i="19" s="1"/>
  <c r="F40" i="19"/>
  <c r="B57" i="19" s="1"/>
  <c r="F39" i="19"/>
  <c r="D116" i="19"/>
  <c r="D102" i="19"/>
  <c r="D117" i="19" s="1"/>
  <c r="D101" i="19"/>
  <c r="D94" i="19"/>
  <c r="D76" i="19"/>
  <c r="D69" i="19"/>
  <c r="F64" i="19"/>
  <c r="D51" i="19"/>
  <c r="A50" i="19"/>
  <c r="G46" i="19"/>
  <c r="G45" i="19"/>
  <c r="G44" i="19"/>
  <c r="G43" i="19"/>
  <c r="G42" i="19"/>
  <c r="G41" i="19"/>
  <c r="G40" i="19"/>
  <c r="G39" i="19"/>
  <c r="D75" i="19"/>
  <c r="D77" i="19" s="1"/>
  <c r="C34" i="19"/>
  <c r="C33" i="19"/>
  <c r="C32" i="19"/>
  <c r="C35" i="19" s="1"/>
  <c r="D109" i="19" s="1"/>
  <c r="D116" i="18"/>
  <c r="D102" i="18"/>
  <c r="D117" i="18" s="1"/>
  <c r="D101" i="18"/>
  <c r="D94" i="18"/>
  <c r="D76" i="18"/>
  <c r="F64" i="18"/>
  <c r="D69" i="18" s="1"/>
  <c r="D51" i="18"/>
  <c r="A50" i="18"/>
  <c r="G46" i="18"/>
  <c r="G45" i="18"/>
  <c r="G44" i="18"/>
  <c r="G43" i="18"/>
  <c r="G42" i="18"/>
  <c r="G41" i="18"/>
  <c r="G40" i="18"/>
  <c r="G39" i="18"/>
  <c r="D75" i="18"/>
  <c r="D77" i="18" s="1"/>
  <c r="C34" i="18"/>
  <c r="C33" i="18"/>
  <c r="C32" i="18"/>
  <c r="C35" i="18" s="1"/>
  <c r="G6" i="10"/>
  <c r="B1" i="10" s="1"/>
  <c r="C9" i="10"/>
  <c r="E5" i="10"/>
  <c r="H48" i="18" l="1"/>
  <c r="G54" i="18" s="1"/>
  <c r="C19" i="21"/>
  <c r="C15" i="21"/>
  <c r="C17" i="21"/>
  <c r="C16" i="21"/>
  <c r="C16" i="20"/>
  <c r="C17" i="20"/>
  <c r="C18" i="20"/>
  <c r="C19" i="20"/>
  <c r="D109" i="18"/>
  <c r="I35" i="18"/>
  <c r="E100" i="18" s="1"/>
  <c r="D99" i="18"/>
  <c r="D97" i="18"/>
  <c r="D96" i="18"/>
  <c r="D89" i="18"/>
  <c r="D87" i="18"/>
  <c r="D86" i="18"/>
  <c r="D97" i="19"/>
  <c r="D99" i="19"/>
  <c r="D96" i="19"/>
  <c r="D89" i="19"/>
  <c r="D87" i="19"/>
  <c r="D86" i="19"/>
  <c r="I35" i="19"/>
  <c r="E100" i="19" s="1"/>
  <c r="B56" i="19"/>
  <c r="F84" i="19"/>
  <c r="H47" i="19"/>
  <c r="D50" i="19" s="1"/>
  <c r="D52" i="19" s="1"/>
  <c r="H48" i="19"/>
  <c r="G54" i="19" s="1"/>
  <c r="H47" i="18"/>
  <c r="D50" i="18" s="1"/>
  <c r="D52" i="18" s="1"/>
  <c r="F84" i="18"/>
  <c r="C16" i="10"/>
  <c r="C15" i="10"/>
  <c r="C21" i="20" l="1"/>
  <c r="D70" i="19" s="1"/>
  <c r="D73" i="19" s="1"/>
  <c r="D79" i="19" s="1"/>
  <c r="D84" i="19" s="1"/>
  <c r="D90" i="19" s="1"/>
  <c r="C21" i="21"/>
  <c r="D70" i="18" s="1"/>
  <c r="D73" i="18" s="1"/>
  <c r="D79" i="18" s="1"/>
  <c r="D84" i="18" s="1"/>
  <c r="D90" i="18" s="1"/>
  <c r="D104" i="18"/>
  <c r="D105" i="18" s="1"/>
  <c r="D104" i="19"/>
  <c r="D105" i="19" s="1"/>
  <c r="D116" i="1"/>
  <c r="D102" i="1"/>
  <c r="D117" i="1" s="1"/>
  <c r="D101" i="1"/>
  <c r="D94" i="1"/>
  <c r="D76" i="1"/>
  <c r="F64" i="1"/>
  <c r="D51" i="1"/>
  <c r="A50" i="1"/>
  <c r="G40" i="1"/>
  <c r="G41" i="1"/>
  <c r="G42" i="1"/>
  <c r="G43" i="1"/>
  <c r="G44" i="1"/>
  <c r="G45" i="1"/>
  <c r="G46" i="1"/>
  <c r="G39" i="1"/>
  <c r="F46" i="1"/>
  <c r="B63" i="1" s="1"/>
  <c r="F45" i="1"/>
  <c r="B62" i="1" s="1"/>
  <c r="F44" i="1"/>
  <c r="B61" i="1" s="1"/>
  <c r="F43" i="1"/>
  <c r="B60" i="1" s="1"/>
  <c r="F42" i="1"/>
  <c r="B59" i="1" s="1"/>
  <c r="F41" i="1"/>
  <c r="B58" i="1" s="1"/>
  <c r="F40" i="1"/>
  <c r="B57" i="1" s="1"/>
  <c r="F39" i="1"/>
  <c r="C34" i="1"/>
  <c r="C33" i="1"/>
  <c r="C32" i="1"/>
  <c r="D110" i="18" l="1"/>
  <c r="D112" i="18" s="1"/>
  <c r="D118" i="18" s="1"/>
  <c r="D119" i="18" s="1"/>
  <c r="D110" i="19"/>
  <c r="D112" i="19" s="1"/>
  <c r="D118" i="19" s="1"/>
  <c r="D119" i="19" s="1"/>
  <c r="F84" i="1"/>
  <c r="H47" i="1"/>
  <c r="D50" i="1" s="1"/>
  <c r="D52" i="1" s="1"/>
  <c r="B56" i="1"/>
  <c r="C35" i="1"/>
  <c r="I35" i="1" s="1"/>
  <c r="E100" i="1" s="1"/>
  <c r="D69" i="1"/>
  <c r="A68" i="1"/>
  <c r="D75" i="1"/>
  <c r="D77" i="1" s="1"/>
  <c r="H48" i="1"/>
  <c r="G54" i="1" s="1"/>
  <c r="C20" i="10"/>
  <c r="D109" i="1" l="1"/>
  <c r="C19" i="10"/>
  <c r="C18" i="10"/>
  <c r="C17" i="10"/>
  <c r="D96" i="1"/>
  <c r="D97" i="1"/>
  <c r="D99" i="1"/>
  <c r="D87" i="1"/>
  <c r="D86" i="1"/>
  <c r="D104" i="1" l="1"/>
  <c r="D105" i="1" s="1"/>
  <c r="C21" i="10"/>
  <c r="D70" i="1" s="1"/>
  <c r="D73" i="1" l="1"/>
  <c r="D79" i="1" s="1"/>
  <c r="D84" i="1" s="1"/>
  <c r="D90" i="1" s="1"/>
  <c r="D110" i="1" s="1"/>
  <c r="D112" i="1" s="1"/>
  <c r="D118" i="1" s="1"/>
  <c r="D1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2" authorId="0" shapeId="0" xr:uid="{00000000-0006-0000-0500-000001000000}">
      <text>
        <r>
          <rPr>
            <sz val="9"/>
            <color indexed="81"/>
            <rFont val="Tahoma"/>
            <family val="2"/>
          </rPr>
          <t>Indicate the effective date of the calculation.</t>
        </r>
      </text>
    </comment>
    <comment ref="H4" authorId="0" shapeId="0" xr:uid="{00000000-0006-0000-0500-000002000000}">
      <text>
        <r>
          <rPr>
            <sz val="9"/>
            <color indexed="81"/>
            <rFont val="Tahoma"/>
            <family val="2"/>
          </rPr>
          <t>Select the year corresponding to the calculation.
If it is a new calculation, select the current year. If it is a revised calculation, you can continue on the previous year or choose the current year; consider selecting the option that would be more beneficial to the household.</t>
        </r>
      </text>
    </comment>
    <comment ref="E10" authorId="0" shapeId="0" xr:uid="{00000000-0006-0000-0500-000003000000}">
      <text>
        <r>
          <rPr>
            <sz val="9"/>
            <color indexed="81"/>
            <rFont val="Tahoma"/>
            <family val="2"/>
          </rPr>
          <t>Shaded areas indicate fillable fields. The salmon-coloured fields are the required General Information that must be filled in to ensure functionality of the tool.</t>
        </r>
      </text>
    </comment>
    <comment ref="H12" authorId="0" shapeId="0" xr:uid="{00000000-0006-0000-0500-000004000000}">
      <text>
        <r>
          <rPr>
            <sz val="9"/>
            <color indexed="81"/>
            <rFont val="Tahoma"/>
            <family val="2"/>
          </rPr>
          <t>RGI level must be between 25% and 30%.</t>
        </r>
      </text>
    </comment>
    <comment ref="E16" authorId="0" shapeId="0" xr:uid="{00000000-0006-0000-0500-000005000000}">
      <text>
        <r>
          <rPr>
            <sz val="9"/>
            <color indexed="81"/>
            <rFont val="Tahoma"/>
            <family val="2"/>
          </rPr>
          <t>Indicate the number of persons that are financially dependent on the occupants.</t>
        </r>
      </text>
    </comment>
    <comment ref="A20" authorId="0" shapeId="0" xr:uid="{00000000-0006-0000-0500-000006000000}">
      <text>
        <r>
          <rPr>
            <sz val="9"/>
            <color indexed="81"/>
            <rFont val="Tahoma"/>
            <family val="2"/>
          </rPr>
          <t>Indicate the utilities that are included in the full occupancy charge.</t>
        </r>
      </text>
    </comment>
    <comment ref="G20" authorId="0" shapeId="0" xr:uid="{00000000-0006-0000-0500-000007000000}">
      <text>
        <r>
          <rPr>
            <sz val="9"/>
            <color indexed="81"/>
            <rFont val="Tahoma"/>
            <family val="2"/>
          </rPr>
          <t>Indicate the energy source in order to generate correct utility adjustments.</t>
        </r>
      </text>
    </comment>
    <comment ref="B39" authorId="0" shapeId="0" xr:uid="{00000000-0006-0000-0500-000008000000}">
      <text>
        <r>
          <rPr>
            <sz val="9"/>
            <color indexed="81"/>
            <rFont val="Tahoma"/>
            <family val="2"/>
          </rPr>
          <t>Where a household member receives social assistance with a shelter component, and where the shelter component was subject to a deduction due to the other household members' incomes, please indicate all of the household member names on one line.
See tabs "Example 3" and "Example 4" for further explanation.</t>
        </r>
      </text>
    </comment>
    <comment ref="D39" authorId="0" shapeId="0" xr:uid="{00000000-0006-0000-0500-000009000000}">
      <text>
        <r>
          <rPr>
            <sz val="9"/>
            <color indexed="81"/>
            <rFont val="Tahoma"/>
            <family val="2"/>
          </rPr>
          <t>Indicate any eligible employment or other revenue here, excluding social assistance.</t>
        </r>
      </text>
    </comment>
    <comment ref="E39" authorId="0" shapeId="0" xr:uid="{00000000-0006-0000-0500-00000A000000}">
      <text>
        <r>
          <rPr>
            <sz val="9"/>
            <color indexed="81"/>
            <rFont val="Tahoma"/>
            <family val="2"/>
          </rPr>
          <t>Indicate the net social assistance payments here, if applicable.</t>
        </r>
      </text>
    </comment>
    <comment ref="F39" authorId="0" shapeId="0" xr:uid="{00000000-0006-0000-0500-00000B000000}">
      <text>
        <r>
          <rPr>
            <sz val="9"/>
            <color indexed="81"/>
            <rFont val="Tahoma"/>
            <family val="2"/>
          </rPr>
          <t>If the province's social assistance program includes a shelter component, this field will automatically indicate "Yes".</t>
        </r>
      </text>
    </comment>
    <comment ref="B56" authorId="0" shapeId="0" xr:uid="{00000000-0006-0000-0500-00000C000000}">
      <text>
        <r>
          <rPr>
            <sz val="9"/>
            <color indexed="81"/>
            <rFont val="Tahoma"/>
            <family val="2"/>
          </rPr>
          <t xml:space="preserve">If any occupants were listed in (B) as in receipt of social assistance with a shelter component, indicate their names here. </t>
        </r>
      </text>
    </comment>
    <comment ref="D56" authorId="0" shapeId="0" xr:uid="{EFE94802-8810-433B-A57C-682891A013F0}">
      <text>
        <r>
          <rPr>
            <sz val="9"/>
            <color indexed="81"/>
            <rFont val="Tahoma"/>
            <family val="2"/>
          </rPr>
          <t>Indicate the benefits and size. For example:
If the household receives Ontario Works and there are 3 members of that household, OW3 would be inserted as the Benefit unit size.</t>
        </r>
      </text>
    </comment>
    <comment ref="E56" authorId="0" shapeId="0" xr:uid="{00000000-0006-0000-0500-00000D000000}">
      <text>
        <r>
          <rPr>
            <sz val="9"/>
            <color indexed="81"/>
            <rFont val="Tahoma"/>
            <family val="2"/>
          </rPr>
          <t>Indicate the maximum monthly shelter component of the beneficiary according to the benefit unit size.</t>
        </r>
      </text>
    </comment>
    <comment ref="A66" authorId="0" shapeId="0" xr:uid="{00000000-0006-0000-0500-00000E000000}">
      <text>
        <r>
          <rPr>
            <sz val="9"/>
            <color indexed="81"/>
            <rFont val="Tahoma"/>
            <family val="2"/>
          </rPr>
          <t>If there are services required for occupancy other than heat and hot water, select the services that apply.
If these services are recognized as part of the shelter component in your province, an adjustment will be made in (D70)</t>
        </r>
      </text>
    </comment>
    <comment ref="B72" authorId="0" shapeId="0" xr:uid="{00000000-0006-0000-0500-00000F000000}">
      <text>
        <r>
          <rPr>
            <sz val="9"/>
            <color indexed="81"/>
            <rFont val="Tahoma"/>
            <family val="2"/>
          </rPr>
          <t>If there are additional services that are required that are not listed, contact CMHC or the Agency for Co-operative Housing to determine if they are eligible and if so, what the allowance should be.
List the services here, and the allowance amounts in (D72).</t>
        </r>
      </text>
    </comment>
    <comment ref="D73" authorId="0" shapeId="0" xr:uid="{00000000-0006-0000-0500-000010000000}">
      <text>
        <r>
          <rPr>
            <sz val="9"/>
            <color indexed="81"/>
            <rFont val="Tahoma"/>
            <family val="2"/>
          </rPr>
          <t>The total adjusted shelter component is the maximum shelter component for the unit size, less any required services for occupancy that are not included in the definition of a "full serviced unit".</t>
        </r>
      </text>
    </comment>
    <comment ref="D84" authorId="0" shapeId="0" xr:uid="{00000000-0006-0000-0500-000011000000}">
      <text>
        <r>
          <rPr>
            <sz val="9"/>
            <color indexed="81"/>
            <rFont val="Tahoma"/>
            <family val="2"/>
          </rPr>
          <t>The total rent-geared-to-income is calculated as such:
(a) For households without a shelter component, the total RGI is the monthly total income multiple by the RGI in (B3).
(b) For households with a shelter component and no other source of income, it is the higher of the total adjusted shelter component (C2) or the RGI of the monthly total income (C3).
(c) For households with a shelter component and other sources of income, the higher of (C2) or (C3) is added to (B3) for a total RGI.</t>
        </r>
      </text>
    </comment>
    <comment ref="D86" authorId="0" shapeId="0" xr:uid="{00000000-0006-0000-0500-000012000000}">
      <text>
        <r>
          <rPr>
            <sz val="9"/>
            <color indexed="81"/>
            <rFont val="Tahoma"/>
            <family val="2"/>
          </rPr>
          <t>If heat and hot water are not included in the occupancy charge, an amount will be deducted using the CMHC Utility Allowances.
If heat and hot water are included in the occupancy charge, no amount is deducted.</t>
        </r>
      </text>
    </comment>
    <comment ref="D89" authorId="0" shapeId="0" xr:uid="{00000000-0006-0000-0500-000013000000}">
      <text>
        <r>
          <rPr>
            <sz val="9"/>
            <color indexed="81"/>
            <rFont val="Tahoma"/>
            <family val="2"/>
          </rPr>
          <t>If electricity is included in the occupancy charge, an amount is added using the CMHC Utility Allowances.
If electricity is not included in the occupancy charge, adjustments are not required.</t>
        </r>
      </text>
    </comment>
    <comment ref="D96" authorId="0" shapeId="0" xr:uid="{00000000-0006-0000-0500-000014000000}">
      <text>
        <r>
          <rPr>
            <sz val="9"/>
            <color indexed="81"/>
            <rFont val="Tahoma"/>
            <family val="2"/>
          </rPr>
          <t>Amounts for heat and hot water are deducted using the CMHC Utility Allowances (regardless of whether they are included in the minimum occupancy charge or not).</t>
        </r>
      </text>
    </comment>
    <comment ref="D99" authorId="0" shapeId="0" xr:uid="{00000000-0006-0000-0500-000015000000}">
      <text>
        <r>
          <rPr>
            <sz val="9"/>
            <color indexed="81"/>
            <rFont val="Tahoma"/>
            <family val="2"/>
          </rPr>
          <t>If electricity is included in the occupancy charge, an amount is deducted using the CMHC Utility Allowances.
If electricity is not included in the occupancy charge, adjustments are not required.</t>
        </r>
      </text>
    </comment>
    <comment ref="D101" authorId="0" shapeId="0" xr:uid="{00000000-0006-0000-0500-000016000000}">
      <text>
        <r>
          <rPr>
            <sz val="9"/>
            <color indexed="81"/>
            <rFont val="Tahoma"/>
            <family val="2"/>
          </rPr>
          <t>If other services are included in the occupancy charge, they will be deducted (up to a maximum of 20% of the full occupancy charge).</t>
        </r>
      </text>
    </comment>
    <comment ref="D105" authorId="0" shapeId="0" xr:uid="{00000000-0006-0000-0500-000017000000}">
      <text>
        <r>
          <rPr>
            <sz val="9"/>
            <color indexed="81"/>
            <rFont val="Tahoma"/>
            <family val="2"/>
          </rPr>
          <t>Minimum occupancy charge is 25% of (E1).</t>
        </r>
      </text>
    </comment>
    <comment ref="D112" authorId="0" shapeId="0" xr:uid="{00000000-0006-0000-0500-000018000000}">
      <text>
        <r>
          <rPr>
            <sz val="9"/>
            <color indexed="81"/>
            <rFont val="Tahoma"/>
            <family val="2"/>
          </rPr>
          <t xml:space="preserve">If the household is entitled to an amount of rental assistance, the amount will be calculated and indicated in this cell.
If the household is not entitled to an amount of rental assistance, there will be no amount shown in this cell. </t>
        </r>
      </text>
    </comment>
    <comment ref="D119" authorId="0" shapeId="0" xr:uid="{00000000-0006-0000-0500-000019000000}">
      <text>
        <r>
          <rPr>
            <sz val="9"/>
            <color indexed="81"/>
            <rFont val="Tahoma"/>
            <family val="2"/>
          </rPr>
          <t>The household's share will be calculated and shown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119" authorId="0" shapeId="0" xr:uid="{00000000-0006-0000-0600-000001000000}">
      <text>
        <r>
          <rPr>
            <sz val="9"/>
            <color indexed="81"/>
            <rFont val="Tahoma"/>
            <family val="2"/>
          </rPr>
          <t>This household is entitled to a monthly rental assistance amount of $435.00 and will pay $565.00 for its share.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70" authorId="0" shapeId="0" xr:uid="{00000000-0006-0000-0700-000001000000}">
      <text>
        <r>
          <rPr>
            <sz val="9"/>
            <color indexed="81"/>
            <rFont val="Tahoma"/>
            <family val="2"/>
          </rPr>
          <t>The sewer and water allowance ($62.23) and the insurance allowance ($30) are entered here and will be deducted from the maximum monthly shelter component to determine the total adjusted shelter component.
These amounts are indicated in the Shelter-Services 2021 tab.</t>
        </r>
      </text>
    </comment>
    <comment ref="D119" authorId="0" shapeId="0" xr:uid="{00000000-0006-0000-0700-000002000000}">
      <text>
        <r>
          <rPr>
            <sz val="9"/>
            <color indexed="81"/>
            <rFont val="Tahoma"/>
            <family val="2"/>
          </rPr>
          <t>This household is entitled to a monthly rental assistance amount of $777.00 and will pay $323.00 for its share.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9" authorId="0" shapeId="0" xr:uid="{00000000-0006-0000-0800-000001000000}">
      <text>
        <r>
          <rPr>
            <sz val="9"/>
            <color indexed="81"/>
            <rFont val="Tahoma"/>
            <family val="2"/>
          </rPr>
          <t>Because Samantha's SA benefits are reduced from the maximum due to Nicholas' employment income, they should be reported on the same 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9" authorId="0" shapeId="0" xr:uid="{00000000-0006-0000-0900-000001000000}">
      <text>
        <r>
          <rPr>
            <sz val="9"/>
            <color indexed="81"/>
            <rFont val="Tahoma"/>
            <family val="2"/>
          </rPr>
          <t>Here Samantha's SA benefits are not impacted by Nicholas' employment income, as such, they should be reported on separate lines.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tc={21CE59C3-DD12-419B-820A-B80B6FD5B2A9}</author>
    <author>tc={A231986F-1950-476D-8315-ED7879582329}</author>
    <author>tc={2DAA3F4E-FC25-402C-8709-84346C9A1D15}</author>
    <author>tc={848B85FF-8246-4DAD-A434-DF841BAF4C7D}</author>
    <author>tc={6A190EFC-E532-41ED-8531-F8C5017AE784}</author>
  </authors>
  <commentList>
    <comment ref="B1" authorId="0" shapeId="0" xr:uid="{21CE59C3-DD12-419B-820A-B80B6FD5B2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This is the code that is used in the VLOOKUP.  The formulas on the Calculation Worksheet will look for this code in the Utility and Services tab, and will return the utility values associated with this type of dwelling</t>
      </text>
    </comment>
    <comment ref="E5" authorId="1" shapeId="0" xr:uid="{A231986F-1950-476D-8315-ED787958232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2DAA3F4E-FC25-402C-8709-84346C9A1D1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values for SDH (checks if the Province is PE and the year is after 2021).  If it is not supported, the text in the code changes to "Other".</t>
      </text>
    </comment>
    <comment ref="C9" authorId="3" shapeId="0" xr:uid="{848B85FF-8246-4DAD-A434-DF841BAF4C7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values for 5+ bedrooms (Checks of province is ON, BC or PE and the year is after 2021).  If it is not supported, the text in the code changes to 4+ bedrooms and utility values will be 4+ bedrooms.</t>
      </text>
    </comment>
    <comment ref="I23" authorId="4" shapeId="0" xr:uid="{6A190EFC-E532-41ED-8531-F8C5017AE78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separate values for oil and gas (right now, it checks if the Province is QC and year is after 2021).  If these conditions are not true, the text in the code changes to "Gas".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tc={6A4CBD63-2E2A-445C-AECA-59C35747753B}</author>
    <author>tc={49074067-01C4-4232-A8FE-1AB30EF991F8}</author>
    <author>tc={F12DA85D-D6CD-4C84-8691-2687C5FB46D4}</author>
    <author>tc={BAC723EB-C50F-421D-8A8A-7BE50C23E8B2}</author>
  </authors>
  <commentList>
    <comment ref="B1" authorId="0" shapeId="0" xr:uid="{6A4CBD63-2E2A-445C-AECA-59C35747753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This is the code that is used in the VLOOKUP.  The formulas on the Calculation Worksheet will look for this code in the Utility and Services tab, and will return the utility values associated with this type of dwelling</t>
      </text>
    </comment>
    <comment ref="E5" authorId="1" shapeId="0" xr:uid="{49074067-01C4-4232-A8FE-1AB30EF991F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F12DA85D-D6CD-4C84-8691-2687C5FB46D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values for SDH (checks if the Province is PE and the year is after 2021).  If it is not supported, the text in the code changes to "Other".</t>
      </text>
    </comment>
    <comment ref="C9" authorId="3" shapeId="0" xr:uid="{BAC723EB-C50F-421D-8A8A-7BE50C23E8B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tc={1B39A50A-2808-49A8-BD67-B834426A796C}</author>
    <author>tc={BA2C737C-09CF-4EA0-910F-C0FC00B2C174}</author>
    <author>tc={A4AD6EB0-987D-4D1E-B60D-CC0A24DF353E}</author>
    <author>tc={1C749EBF-98F1-4FAF-9DF0-664B5B6E2642}</author>
  </authors>
  <commentList>
    <comment ref="B1" authorId="0" shapeId="0" xr:uid="{1B39A50A-2808-49A8-BD67-B834426A796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This is the code that is used in the VLOOKUP.  The formulas on the Calculation Worksheet will look for this code in the Utility and Services tab, and will return the utility values associated with this type of dwelling</t>
      </text>
    </comment>
    <comment ref="E5" authorId="1" shapeId="0" xr:uid="{BA2C737C-09CF-4EA0-910F-C0FC00B2C17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A4AD6EB0-987D-4D1E-B60D-CC0A24DF353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values for SDH (checks if the Province is PE and the year is after 2021).  If it is not supported, the text in the code changes to "Other".</t>
      </text>
    </comment>
    <comment ref="C9" authorId="3" shapeId="0" xr:uid="{1C749EBF-98F1-4FAF-9DF0-664B5B6E264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sharedStrings.xml><?xml version="1.0" encoding="utf-8"?>
<sst xmlns="http://schemas.openxmlformats.org/spreadsheetml/2006/main" count="3638" uniqueCount="1238">
  <si>
    <t>RENTAL ASSISTANCE CALCULATION WORKSHEET</t>
  </si>
  <si>
    <t>Housing Provider:</t>
  </si>
  <si>
    <t>Period from:</t>
  </si>
  <si>
    <t>to:</t>
  </si>
  <si>
    <t>Type of calculation:</t>
  </si>
  <si>
    <t>Base calculation on utilities of this year:</t>
  </si>
  <si>
    <t>GENERAL INFORMATION</t>
  </si>
  <si>
    <t>Household representative:</t>
  </si>
  <si>
    <t>Phone number:</t>
  </si>
  <si>
    <t>Unit address</t>
  </si>
  <si>
    <t>(street, city)</t>
  </si>
  <si>
    <t>Province</t>
  </si>
  <si>
    <t xml:space="preserve">Unit no </t>
  </si>
  <si>
    <t>Postal code</t>
  </si>
  <si>
    <t>AB</t>
  </si>
  <si>
    <t>Full occupancy charge:</t>
  </si>
  <si>
    <t xml:space="preserve">    (rent as on the lease for Quebec and occupancy charge elsewhere in Canada)</t>
  </si>
  <si>
    <t>RGI level</t>
  </si>
  <si>
    <t>Unit type:</t>
  </si>
  <si>
    <t>Total occupants:</t>
  </si>
  <si>
    <t>Number of dependents:</t>
  </si>
  <si>
    <t>Dwelling type:</t>
  </si>
  <si>
    <t>Over-housing:</t>
  </si>
  <si>
    <t>Included utilities:</t>
  </si>
  <si>
    <t>Heat source:</t>
  </si>
  <si>
    <t>Other included services:</t>
  </si>
  <si>
    <t>other:</t>
  </si>
  <si>
    <t>(monthly amounts)</t>
  </si>
  <si>
    <t>For Quebec region only</t>
  </si>
  <si>
    <t>Member discount:</t>
  </si>
  <si>
    <t xml:space="preserve">    (the member discount has to be indicated even if the tenant is not a member of the co-operative)</t>
  </si>
  <si>
    <t>Does the household receive the membership discount?</t>
  </si>
  <si>
    <t>(A) CALCULATION OF THE ADJUSTED RENT</t>
  </si>
  <si>
    <t>Full occupancy charge</t>
  </si>
  <si>
    <t>Adjustment for services</t>
  </si>
  <si>
    <t xml:space="preserve"> (minus)   </t>
  </si>
  <si>
    <t>(adjustment for the services except electricity, heat and hot water)</t>
  </si>
  <si>
    <t xml:space="preserve">Member discount </t>
  </si>
  <si>
    <t>(for Quebec co-operatives only)</t>
  </si>
  <si>
    <t xml:space="preserve">Adjusted rent </t>
  </si>
  <si>
    <t>( A )</t>
  </si>
  <si>
    <t>do not delete</t>
  </si>
  <si>
    <t>(B) CALCULATION OF RENT GEARED-TO-INCOME (RGI)</t>
  </si>
  <si>
    <t>Name, surname</t>
  </si>
  <si>
    <t>Gross employment and other income (excluding SA)</t>
  </si>
  <si>
    <t>Net social assistance (SA)</t>
  </si>
  <si>
    <t>Does SA include a shelter component?</t>
  </si>
  <si>
    <t xml:space="preserve">Monthly total income </t>
  </si>
  <si>
    <t>Monthly total income for all occupants that do not have shelter component</t>
  </si>
  <si>
    <t>( B1 )</t>
  </si>
  <si>
    <t>Monthly total income for occupants with shelter component</t>
  </si>
  <si>
    <t>( B2 )</t>
  </si>
  <si>
    <t>(between 25 and 30 %)  (multiplied)</t>
  </si>
  <si>
    <t xml:space="preserve">Total RGI </t>
  </si>
  <si>
    <t>( B3 )</t>
  </si>
  <si>
    <t>(C) CALCULATION OF ADJUSTED SHELTER COMPONENT (only complete if shelter component identified in Section B)</t>
  </si>
  <si>
    <t>Benefit unit size</t>
  </si>
  <si>
    <t>Maximum monthly shelter component</t>
  </si>
  <si>
    <t>Total maximum shelter component</t>
  </si>
  <si>
    <t>( C1 )</t>
  </si>
  <si>
    <t>Services included in shelter component (check all that apply):</t>
  </si>
  <si>
    <t>Adjustment for included services</t>
  </si>
  <si>
    <t>(minus)</t>
  </si>
  <si>
    <t>Other included services (list here):</t>
  </si>
  <si>
    <t/>
  </si>
  <si>
    <t>Total adjusted shelter component</t>
  </si>
  <si>
    <t>( C2 )</t>
  </si>
  <si>
    <t>Monthly total income (with shelter component)</t>
  </si>
  <si>
    <t>(between 25 to 30 %) (multiplied)</t>
  </si>
  <si>
    <t>Total RGI for occupants (with shelter component)</t>
  </si>
  <si>
    <t>( C3 )</t>
  </si>
  <si>
    <t>( C4 )</t>
  </si>
  <si>
    <t>(highest amount between ( C2 ) and ( C3 )</t>
  </si>
  <si>
    <t>(D) ADJUSTMENT TO RENT-GEARED-TO-INCOME</t>
  </si>
  <si>
    <t>Total Rent-geared-to income</t>
  </si>
  <si>
    <t>( C4 ) + ( B3 )</t>
  </si>
  <si>
    <t>Adjustment for non-included utilities</t>
  </si>
  <si>
    <t>Heat</t>
  </si>
  <si>
    <t>Hot water</t>
  </si>
  <si>
    <t>Electricity</t>
  </si>
  <si>
    <t>(plus)</t>
  </si>
  <si>
    <t>Adjusted Rent-geared-to-income (RGI)</t>
  </si>
  <si>
    <t>( D )</t>
  </si>
  <si>
    <t>(E) MINIMUM OCCUPANCY CHARGE</t>
  </si>
  <si>
    <t>Adjustment for utilities</t>
  </si>
  <si>
    <t>Other included services</t>
  </si>
  <si>
    <t>Member discount (Quebec only)</t>
  </si>
  <si>
    <t>Adjusted rent for Minimum Occupancy Charge calculation</t>
  </si>
  <si>
    <t>( E1 )</t>
  </si>
  <si>
    <t>Minimum Occupancy Charge</t>
  </si>
  <si>
    <t>( E2 )</t>
  </si>
  <si>
    <t>(25% of E1)</t>
  </si>
  <si>
    <t>(F) CALCULATION OF THE RENTAL ASSISTANCE AMOUNT</t>
  </si>
  <si>
    <t>Adjusted rent</t>
  </si>
  <si>
    <t xml:space="preserve">( A ) </t>
  </si>
  <si>
    <t>Adjusted RGI or minimum occupancy charge</t>
  </si>
  <si>
    <t>(highest amount between D or E2)</t>
  </si>
  <si>
    <t>Over-housing charge</t>
  </si>
  <si>
    <t>(Indicate the over-housing charge to be paid. Consult the Reference Guide)</t>
  </si>
  <si>
    <t>Rental assistance amount</t>
  </si>
  <si>
    <t>( F )</t>
  </si>
  <si>
    <t>(rounded to the nearest dollar)</t>
  </si>
  <si>
    <t>(G) CALCULATION OF HOUSEHOLD'S SHARE</t>
  </si>
  <si>
    <t>Member discount</t>
  </si>
  <si>
    <t>Household's share</t>
  </si>
  <si>
    <t>( G )</t>
  </si>
  <si>
    <t>Calculated by:</t>
  </si>
  <si>
    <t>Date:</t>
  </si>
  <si>
    <t>Verified by:</t>
  </si>
  <si>
    <t>Adjustment for non-incuded utilities</t>
  </si>
  <si>
    <t>Test</t>
  </si>
  <si>
    <t>Energy source:</t>
  </si>
  <si>
    <t>LEAVE SECTION BLANK</t>
  </si>
  <si>
    <t>C.H. ABC</t>
  </si>
  <si>
    <t>Barry Smith</t>
  </si>
  <si>
    <t>222-213-8888</t>
  </si>
  <si>
    <t>21 Yew Street</t>
  </si>
  <si>
    <t>BC</t>
  </si>
  <si>
    <t>X8X 9X7</t>
  </si>
  <si>
    <t>No</t>
  </si>
  <si>
    <t>Linda Harris</t>
  </si>
  <si>
    <t>John Green</t>
  </si>
  <si>
    <t>Linder Apartments</t>
  </si>
  <si>
    <t>Scott Glen</t>
  </si>
  <si>
    <t>1 Harper Road, Toronto</t>
  </si>
  <si>
    <t>ON</t>
  </si>
  <si>
    <t>K8F 9M2</t>
  </si>
  <si>
    <t>Yes</t>
  </si>
  <si>
    <t>Monica Ford</t>
  </si>
  <si>
    <t>Candace Birk</t>
  </si>
  <si>
    <t>Kirkhood Co-op</t>
  </si>
  <si>
    <t>Samantha Lewis</t>
  </si>
  <si>
    <t>Dash Street 201</t>
  </si>
  <si>
    <t>L0M 8F9</t>
  </si>
  <si>
    <t>Samantha Lewis and Nicholas Lewis</t>
  </si>
  <si>
    <t>PE</t>
  </si>
  <si>
    <t>Nicholas Lewis</t>
  </si>
  <si>
    <t>Alberta</t>
  </si>
  <si>
    <t>Bach.</t>
  </si>
  <si>
    <t>1 bed.</t>
  </si>
  <si>
    <t>2 bed.</t>
  </si>
  <si>
    <t>3 bed.</t>
  </si>
  <si>
    <t>4+ bed.</t>
  </si>
  <si>
    <t>Apartment</t>
  </si>
  <si>
    <t>Other</t>
  </si>
  <si>
    <t>British Columbia</t>
  </si>
  <si>
    <t>Heat (gas)</t>
  </si>
  <si>
    <t>Hot water (gas)</t>
  </si>
  <si>
    <t>Heat (electricity)</t>
  </si>
  <si>
    <t>Hot water (electricity)</t>
  </si>
  <si>
    <t>Manitoba</t>
  </si>
  <si>
    <t>Ontario</t>
  </si>
  <si>
    <t>Prince Edward Island</t>
  </si>
  <si>
    <t>Heat (oil)</t>
  </si>
  <si>
    <t>Hot water (oil)</t>
  </si>
  <si>
    <t>Quebec</t>
  </si>
  <si>
    <t>Saskatchewan</t>
  </si>
  <si>
    <t xml:space="preserve">2022 Utility Allowances </t>
  </si>
  <si>
    <t>4 bed.</t>
  </si>
  <si>
    <t>5+ bed.</t>
  </si>
  <si>
    <t>New Brunswick</t>
  </si>
  <si>
    <t>SDH</t>
  </si>
  <si>
    <t>Electricity*</t>
  </si>
  <si>
    <t>See Utilities page</t>
  </si>
  <si>
    <t>Water and sewer</t>
  </si>
  <si>
    <t>Garbage and recycling</t>
  </si>
  <si>
    <t>Insurance (AB, BC and ON only)</t>
  </si>
  <si>
    <t>Telephone  (AB, BC, and ON only)</t>
  </si>
  <si>
    <t>Laundry (ON only)</t>
  </si>
  <si>
    <t>$18 + $6 per additional</t>
  </si>
  <si>
    <t>2022 Service Allowances - for households with a shelter component only</t>
  </si>
  <si>
    <t>* Electricity allowances are determined by type of unit and number of bedrooms.  See Utilities 2022 page to determine the correct allowance for the household in question.</t>
  </si>
  <si>
    <t>CODE:</t>
  </si>
  <si>
    <t>Vlookbed</t>
  </si>
  <si>
    <t>Bedroom</t>
  </si>
  <si>
    <t>VlookEN</t>
  </si>
  <si>
    <t>Energy</t>
  </si>
  <si>
    <t>VLookApt</t>
  </si>
  <si>
    <t>Type</t>
  </si>
  <si>
    <t>Utilities</t>
  </si>
  <si>
    <t>Included</t>
  </si>
  <si>
    <t>Available Years</t>
  </si>
  <si>
    <t>Bachelor</t>
  </si>
  <si>
    <t>Gas</t>
  </si>
  <si>
    <t>1 Bedroom</t>
  </si>
  <si>
    <t>MB</t>
  </si>
  <si>
    <t>2 Bedroom</t>
  </si>
  <si>
    <t>NB</t>
  </si>
  <si>
    <t>3 Bedroom</t>
  </si>
  <si>
    <t>N/A</t>
  </si>
  <si>
    <t>4+ Bedroom</t>
  </si>
  <si>
    <t>QC</t>
  </si>
  <si>
    <t>SK</t>
  </si>
  <si>
    <t>For shelter component adjustment only</t>
  </si>
  <si>
    <t>Service</t>
  </si>
  <si>
    <t>Cost</t>
  </si>
  <si>
    <t># of people for laundry calculation</t>
  </si>
  <si>
    <t>Insurance</t>
  </si>
  <si>
    <t>Telephone</t>
  </si>
  <si>
    <t>Laundry</t>
  </si>
  <si>
    <t>For shelter component portion in calculation</t>
  </si>
  <si>
    <t>For Error message re: the allowances not confirmed</t>
  </si>
  <si>
    <t xml:space="preserve"> </t>
  </si>
  <si>
    <t>Contact CMHC to discuss allowances to use to calculate adjusted shelter component</t>
  </si>
  <si>
    <t>Membership Discount</t>
  </si>
  <si>
    <t>CODE</t>
  </si>
  <si>
    <t>Hot Water</t>
  </si>
  <si>
    <t>Water and Sewer</t>
  </si>
  <si>
    <t>Garbage and Recycling</t>
  </si>
  <si>
    <t>Year</t>
  </si>
  <si>
    <t xml:space="preserve">2023 Utility Allowances </t>
  </si>
  <si>
    <t>2023 Service Allowances - for households with a shelter component only</t>
  </si>
  <si>
    <t>* Electricity allowances are determined by type of unit and number of bedrooms.  See Utilities 2023 page to determine the correct allowance for the household in question.</t>
  </si>
  <si>
    <t>$19 + $6 per additional</t>
  </si>
  <si>
    <t>Total</t>
  </si>
  <si>
    <t>QC - 2 Bedroom - Apartment - Electricity - 2023</t>
  </si>
  <si>
    <t>Date</t>
  </si>
  <si>
    <t>Chauffage</t>
  </si>
  <si>
    <t>Eau chaude</t>
  </si>
  <si>
    <t>Électricité</t>
  </si>
  <si>
    <t>Studio</t>
  </si>
  <si>
    <t>1 C.C.</t>
  </si>
  <si>
    <t>2 C.C.</t>
  </si>
  <si>
    <t>3 C.C.</t>
  </si>
  <si>
    <t>4+ C.C.</t>
  </si>
  <si>
    <t>Oil</t>
  </si>
  <si>
    <t>Gaz</t>
  </si>
  <si>
    <t>Huile</t>
  </si>
  <si>
    <t>Appartement</t>
  </si>
  <si>
    <t>Autre</t>
  </si>
  <si>
    <t>AB - 1 C.C. - Autre - N/A - 2022</t>
  </si>
  <si>
    <t>AB - 3 C.C. - Autre - N/A - 2022</t>
  </si>
  <si>
    <t>AB - 4+ C.C. - Autre - N/A - 2022</t>
  </si>
  <si>
    <t>AB - Studio - Autre - N/A - 2022</t>
  </si>
  <si>
    <t>MB - 1 C.C. - Autre - N/A - 2022</t>
  </si>
  <si>
    <t>MB - 3 C.C. - Autre - N/A - 2022</t>
  </si>
  <si>
    <t>MB - 4+ C.C. - Autre - N/A - 2022</t>
  </si>
  <si>
    <t>MB - Studio - Autre - N/A - 2022</t>
  </si>
  <si>
    <t>NB - 1 C.C. - Autre - N/A - 2022</t>
  </si>
  <si>
    <t>NB - 3 C.C. - Autre - N/A - 2022</t>
  </si>
  <si>
    <t>NB - 4+ C.C. - Autre - N/A - 2022</t>
  </si>
  <si>
    <t>NB - Studio - Autre - N/A - 2022</t>
  </si>
  <si>
    <t>SK - 1 C.C. - Autre - N/A - 2022</t>
  </si>
  <si>
    <t>SK - 3 C.C. - Autre - N/A - 2022</t>
  </si>
  <si>
    <t>SK - 4+ C.C. - Autre - N/A - 2022</t>
  </si>
  <si>
    <t>SK - Studio - Autre - N/A - 2022</t>
  </si>
  <si>
    <t>AB - 1 C.C. - Autre - N/A - 2023</t>
  </si>
  <si>
    <t>AB - 3 C.C. - Autre - N/A - 2023</t>
  </si>
  <si>
    <t>AB - 4+ C.C. - Autre - N/A - 2023</t>
  </si>
  <si>
    <t>AB - Studio - Autre - N/A - 2023</t>
  </si>
  <si>
    <t>MB - 1 C.C. - Autre - N/A - 2023</t>
  </si>
  <si>
    <t>MB - 3 C.C. - Autre - N/A - 2023</t>
  </si>
  <si>
    <t>MB - 4+ C.C. - Autre - N/A - 2023</t>
  </si>
  <si>
    <t>MB - Studio - Autre - N/A - 2023</t>
  </si>
  <si>
    <t>NB - 1 C.C. - Autre - N/A - 2023</t>
  </si>
  <si>
    <t>NB - 3 C.C. - Autre - N/A - 2023</t>
  </si>
  <si>
    <t>NB - 4+ C.C. - Autre - N/A - 2023</t>
  </si>
  <si>
    <t>NB - Studio - Autre - N/A - 2023</t>
  </si>
  <si>
    <t>SK - 1 C.C. - Autre - N/A - 2023</t>
  </si>
  <si>
    <t>SK - 3 C.C. - Autre - N/A - 2023</t>
  </si>
  <si>
    <t>SK - 4+ C.C. - Autre - N/A - 2023</t>
  </si>
  <si>
    <t>SK - Studio - Autre - N/A - 2023</t>
  </si>
  <si>
    <t>AB - 1 C.C. - Appartement - N/A - 2022</t>
  </si>
  <si>
    <t>AB - 3 C.C. - Appartement - N/A - 2022</t>
  </si>
  <si>
    <t>AB - 4+ C.C. - Appartement - N/A - 2022</t>
  </si>
  <si>
    <t>AB - Studio - Appartement - N/A - 2022</t>
  </si>
  <si>
    <t>MB - 1 C.C. - Appartement - N/A - 2022</t>
  </si>
  <si>
    <t>MB - 3 C.C. - Appartement - N/A - 2022</t>
  </si>
  <si>
    <t>MB - 4+ C.C. - Appartement - N/A - 2022</t>
  </si>
  <si>
    <t>MB - Studio - Appartement - N/A - 2022</t>
  </si>
  <si>
    <t>NB - 1 C.C. - Appartement - N/A - 2022</t>
  </si>
  <si>
    <t>NB - 3 C.C. - Appartement - N/A - 2022</t>
  </si>
  <si>
    <t>NB - 4+ C.C. - Appartement - N/A - 2022</t>
  </si>
  <si>
    <t>NB - Studio - Appartement - N/A - 2022</t>
  </si>
  <si>
    <t>SK - 1 C.C. - Appartement - N/A - 2022</t>
  </si>
  <si>
    <t>SK - 3 C.C. - Appartement - N/A - 2022</t>
  </si>
  <si>
    <t>SK - 4+ C.C. - Appartement - N/A - 2022</t>
  </si>
  <si>
    <t>SK - Studio - Appartement - N/A - 2022</t>
  </si>
  <si>
    <t>AB - 1 C.C. - Appartement - N/A - 2023</t>
  </si>
  <si>
    <t>AB - 3 C.C. - Appartement - N/A - 2023</t>
  </si>
  <si>
    <t>AB - 4+ C.C. - Appartement - N/A - 2023</t>
  </si>
  <si>
    <t>AB - Studio - Appartement - N/A - 2023</t>
  </si>
  <si>
    <t>MB - 1 C.C. - Appartement - N/A - 2023</t>
  </si>
  <si>
    <t>MB - 3 C.C. - Appartement - N/A - 2023</t>
  </si>
  <si>
    <t>MB - 4+ C.C. - Appartement - N/A - 2023</t>
  </si>
  <si>
    <t>MB - Studio - Appartement - N/A - 2023</t>
  </si>
  <si>
    <t>NB - 1 C.C. - Appartement - N/A - 2023</t>
  </si>
  <si>
    <t>NB - 3 C.C. - Appartement - N/A - 2023</t>
  </si>
  <si>
    <t>NB - 4+ C.C. - Appartement - N/A - 2023</t>
  </si>
  <si>
    <t>NB - Studio - Appartement - N/A - 2023</t>
  </si>
  <si>
    <t>SK - 1 C.C. - Appartement - N/A - 2023</t>
  </si>
  <si>
    <t>SK - 3 C.C. - Appartement - N/A - 2023</t>
  </si>
  <si>
    <t>SK - 4+ C.C. - Appartement - N/A - 2023</t>
  </si>
  <si>
    <t>SK - Studio - Appartement - N/A - 2023</t>
  </si>
  <si>
    <t>BC - 1 C.C. - Appartement - Gaz - 2022</t>
  </si>
  <si>
    <t>BC - 1 C.C. - Autre - Gaz - 2022</t>
  </si>
  <si>
    <t>BC - 3 C.C. - Appartement - Gaz - 2022</t>
  </si>
  <si>
    <t>BC - 3 C.C. - Autre - Gaz - 2022</t>
  </si>
  <si>
    <t>BC - 4+ C.C. - Appartement - Gaz - 2022</t>
  </si>
  <si>
    <t>BC - 4+ C.C. - Autre - Gaz - 2022</t>
  </si>
  <si>
    <t>BC - 5+ bedroom - Appartement - Gaz - 2022</t>
  </si>
  <si>
    <t>BC - 5+ bedroom - Autre - Gaz - 2022</t>
  </si>
  <si>
    <t>BC - Studio - Appartement - Gaz - 2022</t>
  </si>
  <si>
    <t>BC - Studio - Autre - Gaz - 2022</t>
  </si>
  <si>
    <t>ON - 1 C.C. - Appartement - Gaz - 2022</t>
  </si>
  <si>
    <t>ON - 1 C.C. - Autre - Gaz - 2022</t>
  </si>
  <si>
    <t>ON - 3 C.C. - Appartement - Gaz - 2022</t>
  </si>
  <si>
    <t>ON - 3 C.C. - Autre - Gaz - 2022</t>
  </si>
  <si>
    <t>ON - 4+ C.C. - Appartement - Gaz - 2022</t>
  </si>
  <si>
    <t>ON - 4+ C.C. - Autre - Gaz - 2022</t>
  </si>
  <si>
    <t>ON - 5+ bedroom - Appartement - Gaz - 2022</t>
  </si>
  <si>
    <t>ON - 5+ bedroom - Autre - Gaz - 2022</t>
  </si>
  <si>
    <t>ON - Studio - Appartement - Gaz - 2022</t>
  </si>
  <si>
    <t>ON - Studio - Autre - Gaz - 2022</t>
  </si>
  <si>
    <t>PE - 1 C.C. - Appartement - Gaz - 2022</t>
  </si>
  <si>
    <t>PE - 1 C.C. - Autre - Gaz - 2022</t>
  </si>
  <si>
    <t>PE - 1 C.C. - SDH - Gaz - 2022</t>
  </si>
  <si>
    <t>PE - 3 C.C. - Appartement - Gaz - 2022</t>
  </si>
  <si>
    <t>PE - 3 C.C. - Autre - Gaz - 2022</t>
  </si>
  <si>
    <t>PE - 3 C.C. - SDH - Gaz - 2022</t>
  </si>
  <si>
    <t>PE - 4+ C.C. - Appartement - Gaz - 2022</t>
  </si>
  <si>
    <t>PE - 4+ C.C. - Autre - Gaz - 2022</t>
  </si>
  <si>
    <t>PE - 4+ C.C. - SDH - Gaz - 2022</t>
  </si>
  <si>
    <t>PE - 5+ bedroom - Appartement - Gaz - 2022</t>
  </si>
  <si>
    <t>PE - 5+ bedroom - Autre - Gaz - 2022</t>
  </si>
  <si>
    <t>PE - 5+ bedroom - SDH - Gaz - 2022</t>
  </si>
  <si>
    <t>PE - Studio - Appartement - Gaz - 2022</t>
  </si>
  <si>
    <t>PE - Studio - Autre - Gaz - 2022</t>
  </si>
  <si>
    <t>PE - Studio - SDH - Gaz - 2022</t>
  </si>
  <si>
    <t>QC - 1 C.C. - Appartement - Gaz - 2022</t>
  </si>
  <si>
    <t>QC - 1 C.C. - Autre - Gaz - 2022</t>
  </si>
  <si>
    <t>QC - 3 C.C. - Appartement - Gaz - 2022</t>
  </si>
  <si>
    <t>QC - 3 C.C. - Autre - Gaz - 2022</t>
  </si>
  <si>
    <t>QC - 4+ C.C. - Appartement - Gaz - 2022</t>
  </si>
  <si>
    <t>QC - 4+ C.C. - Autre - Gaz - 2022</t>
  </si>
  <si>
    <t>QC - Studio - Appartement - Gaz - 2022</t>
  </si>
  <si>
    <t>QC - Studio - Autre - Gaz - 2022</t>
  </si>
  <si>
    <t>BC - 1 C.C. - Appartement - Gaz - 2023</t>
  </si>
  <si>
    <t>BC - 1 C.C. - Autre - Gaz - 2023</t>
  </si>
  <si>
    <t>BC - 3 C.C. - Appartement - Gaz - 2023</t>
  </si>
  <si>
    <t>BC - 3 C.C. - Autre - Gaz - 2023</t>
  </si>
  <si>
    <t>BC - 4+ C.C. - Appartement - Gaz - 2023</t>
  </si>
  <si>
    <t>BC - 4+ C.C. - Autre - Gaz - 2023</t>
  </si>
  <si>
    <t>BC - 5+ bedroom - Appartement - Gaz - 2023</t>
  </si>
  <si>
    <t>BC - 5+ bedroom - Autre - Gaz - 2023</t>
  </si>
  <si>
    <t>BC - Studio - Appartement - Gaz - 2023</t>
  </si>
  <si>
    <t>BC - Studio - Autre - Gaz - 2023</t>
  </si>
  <si>
    <t>ON - 1 C.C. - Appartement - Gaz - 2023</t>
  </si>
  <si>
    <t>ON - 1 C.C. - Autre - Gaz - 2023</t>
  </si>
  <si>
    <t>ON - 3 C.C. - Appartement - Gaz - 2023</t>
  </si>
  <si>
    <t>ON - 3 C.C. - Autre - Gaz - 2023</t>
  </si>
  <si>
    <t>ON - 4+ C.C. - Appartement - Gaz - 2023</t>
  </si>
  <si>
    <t>ON - 4+ C.C. - Autre - Gaz - 2023</t>
  </si>
  <si>
    <t>ON - 5+ bedroom - Appartement - Gaz - 2023</t>
  </si>
  <si>
    <t>ON - 5+ bedroom - Autre - Gaz - 2023</t>
  </si>
  <si>
    <t>ON - Studio - Appartement - Gaz - 2023</t>
  </si>
  <si>
    <t>ON - Studio - Autre - Gaz - 2023</t>
  </si>
  <si>
    <t>PE - 1 C.C. - Appartement - Gaz - 2023</t>
  </si>
  <si>
    <t>PE - 1 C.C. - Autre - Gaz - 2023</t>
  </si>
  <si>
    <t>PE - 1 C.C. - SDH - Gaz - 2023</t>
  </si>
  <si>
    <t>PE - 3 C.C. - Appartement - Gaz - 2023</t>
  </si>
  <si>
    <t>PE - 3 C.C. - Autre - Gaz - 2023</t>
  </si>
  <si>
    <t>PE - 3 C.C. - SDH - Gaz - 2023</t>
  </si>
  <si>
    <t>PE - 4+ C.C. - Appartement - Gaz - 2023</t>
  </si>
  <si>
    <t>PE - 4+ C.C. - Autre - Gaz - 2023</t>
  </si>
  <si>
    <t>PE - 4+ C.C. - SDH - Gaz - 2023</t>
  </si>
  <si>
    <t>PE - 5+ bedroom - Appartement - Gaz - 2023</t>
  </si>
  <si>
    <t>PE - 5+ bedroom - Autre - Gaz - 2023</t>
  </si>
  <si>
    <t>PE - 5+ bedroom - SDH - Gaz - 2023</t>
  </si>
  <si>
    <t>PE - Studio - Appartement - Gaz - 2023</t>
  </si>
  <si>
    <t>PE - Studio - Autre - Gaz - 2023</t>
  </si>
  <si>
    <t>PE - Studio - SDH - Gaz - 2023</t>
  </si>
  <si>
    <t>QC - 1 C.C. - Appartement - Gaz - 2023</t>
  </si>
  <si>
    <t>QC - 1 C.C. - Autre - Gaz - 2023</t>
  </si>
  <si>
    <t>QC - 3 C.C. - Appartement - Gaz - 2023</t>
  </si>
  <si>
    <t>QC - 3 C.C. - Autre - Gaz - 2023</t>
  </si>
  <si>
    <t>QC - 4+ C.C. - Appartement - Gaz - 2023</t>
  </si>
  <si>
    <t>QC - 4+ C.C. - Autre - Gaz - 2023</t>
  </si>
  <si>
    <t>QC - Studio - Appartement - Gaz - 2023</t>
  </si>
  <si>
    <t>QC - Studio - Autre - Gaz - 2023</t>
  </si>
  <si>
    <t>QC - 1 C.C. - Appartement - Huile - 2022</t>
  </si>
  <si>
    <t>QC - 1 C.C. - Autre - Huile - 2022</t>
  </si>
  <si>
    <t>QC - 3 C.C. - Appartement - Huile - 2022</t>
  </si>
  <si>
    <t>QC - 3 C.C. - Autre - Huile - 2022</t>
  </si>
  <si>
    <t>QC - 4+ C.C. - Appartement - Huile - 2022</t>
  </si>
  <si>
    <t>QC - 4+ C.C. - Autre - Huile - 2022</t>
  </si>
  <si>
    <t>QC - Studio - Appartement - Huile - 2022</t>
  </si>
  <si>
    <t>QC - Studio - Autre - Huile - 2022</t>
  </si>
  <si>
    <t>QC - 1 C.C. - Appartement - Huile - 2023</t>
  </si>
  <si>
    <t>QC - 1 C.C. - Autre - Huile - 2023</t>
  </si>
  <si>
    <t>QC - 3 C.C. - Appartement - Huile - 2023</t>
  </si>
  <si>
    <t>QC - 3 C.C. - Autre - Huile - 2023</t>
  </si>
  <si>
    <t>QC - 4+ C.C. - Appartement - Huile - 2023</t>
  </si>
  <si>
    <t>QC - 4+ C.C. - Autre - Huile - 2023</t>
  </si>
  <si>
    <t>QC - Studio - Appartement - Huile - 2023</t>
  </si>
  <si>
    <t>QC - Studio - Autre - Huile - 2023</t>
  </si>
  <si>
    <t>BC - 1 C.C. - Appartement - Électricité - 2022</t>
  </si>
  <si>
    <t>BC - 1 C.C. - Autre - Électricité - 2022</t>
  </si>
  <si>
    <t>BC - 3 C.C. - Appartement - Électricité - 2022</t>
  </si>
  <si>
    <t>BC - 3 C.C. - Autre - Électricité - 2022</t>
  </si>
  <si>
    <t>BC - 4+ C.C. - Appartement - Électricité - 2022</t>
  </si>
  <si>
    <t>BC - 4+ C.C. - Autre - Électricité - 2022</t>
  </si>
  <si>
    <t>BC - 5+ bedroom - Appartement - Électricité - 2022</t>
  </si>
  <si>
    <t>BC - 5+ bedroom - Autre - Électricité - 2022</t>
  </si>
  <si>
    <t>BC - Studio - Appartement - Électricité - 2022</t>
  </si>
  <si>
    <t>BC - Studio - Autre - Électricité - 2022</t>
  </si>
  <si>
    <t>ON - 1 C.C. - Appartement - Électricité - 2022</t>
  </si>
  <si>
    <t>ON - 1 C.C. - Autre - Électricité - 2022</t>
  </si>
  <si>
    <t>ON - 3 C.C. - Appartement - Électricité - 2022</t>
  </si>
  <si>
    <t>ON - 3 C.C. - Autre - Électricité - 2022</t>
  </si>
  <si>
    <t>ON - 4+ C.C. - Appartement - Électricité - 2022</t>
  </si>
  <si>
    <t>ON - 4+ C.C. - Autre - Électricité - 2022</t>
  </si>
  <si>
    <t>ON - 5+ bedroom - Appartement - Électricité - 2022</t>
  </si>
  <si>
    <t>ON - 5+ bedroom - Autre - Électricité - 2022</t>
  </si>
  <si>
    <t>ON - Studio - Appartement - Électricité - 2022</t>
  </si>
  <si>
    <t>ON - Studio - Autre - Électricité - 2022</t>
  </si>
  <si>
    <t>PE - 1 C.C. - Appartement - Électricité - 2022</t>
  </si>
  <si>
    <t>PE - 1 C.C. - Autre - Électricité - 2022</t>
  </si>
  <si>
    <t>PE - 1 C.C. - SDH - Électricité - 2022</t>
  </si>
  <si>
    <t>PE - 3 C.C. - Appartement - Électricité - 2022</t>
  </si>
  <si>
    <t>PE - 3 C.C. - Autre - Électricité - 2022</t>
  </si>
  <si>
    <t>PE - 3 C.C. - SDH - Électricité - 2022</t>
  </si>
  <si>
    <t>PE - 4+ C.C. - Appartement - Électricité - 2022</t>
  </si>
  <si>
    <t>PE - 4+ C.C. - Autre - Électricité - 2022</t>
  </si>
  <si>
    <t>PE - 4+ C.C. - SDH - Électricité - 2022</t>
  </si>
  <si>
    <t>PE - 5+ bedroom - Appartement - Électricité - 2022</t>
  </si>
  <si>
    <t>PE - 5+ bedroom - Autre - Électricité - 2022</t>
  </si>
  <si>
    <t>PE - 5+ bedroom - SDH - Électricité - 2022</t>
  </si>
  <si>
    <t>PE - Studio - Appartement - Électricité - 2022</t>
  </si>
  <si>
    <t>PE - Studio - Autre - Électricité - 2022</t>
  </si>
  <si>
    <t>PE - Studio - SDH - Électricité - 2022</t>
  </si>
  <si>
    <t>QC - 1 C.C. - Appartement - Électricité - 2022</t>
  </si>
  <si>
    <t>QC - 1 C.C. - Autre - Électricité - 2022</t>
  </si>
  <si>
    <t>QC - 3 C.C. - Appartement - Électricité - 2022</t>
  </si>
  <si>
    <t>QC - 3 C.C. - Autre - Électricité - 2022</t>
  </si>
  <si>
    <t>QC - 4+ C.C. - Appartement - Électricité - 2022</t>
  </si>
  <si>
    <t>QC - 4+ C.C. - Autre - Électricité - 2022</t>
  </si>
  <si>
    <t>QC - Studio - Appartement - Électricité - 2022</t>
  </si>
  <si>
    <t>QC - Studio - Autre - Électricité - 2022</t>
  </si>
  <si>
    <t>BC - 1 C.C. - Appartement - Électricité - 2023</t>
  </si>
  <si>
    <t>BC - 1 C.C. - Autre - Électricité - 2023</t>
  </si>
  <si>
    <t>BC - 3 C.C. - Appartement - Électricité - 2023</t>
  </si>
  <si>
    <t>BC - 3 C.C. - Autre - Électricité - 2023</t>
  </si>
  <si>
    <t>BC - 4+ C.C. - Appartement - Électricité - 2023</t>
  </si>
  <si>
    <t>BC - 4+ C.C. - Autre - Électricité - 2023</t>
  </si>
  <si>
    <t>BC - 5+ bedroom - Appartement - Électricité - 2023</t>
  </si>
  <si>
    <t>BC - 5+ bedroom - Autre - Électricité - 2023</t>
  </si>
  <si>
    <t>BC - Studio - Appartement - Électricité - 2023</t>
  </si>
  <si>
    <t>BC - Studio - Autre - Électricité - 2023</t>
  </si>
  <si>
    <t>ON - 1 C.C. - Appartement - Électricité - 2023</t>
  </si>
  <si>
    <t>ON - 1 C.C. - Autre - Électricité - 2023</t>
  </si>
  <si>
    <t>ON - 3 C.C. - Appartement - Électricité - 2023</t>
  </si>
  <si>
    <t>ON - 3 C.C. - Autre - Électricité - 2023</t>
  </si>
  <si>
    <t>ON - 4+ C.C. - Appartement - Électricité - 2023</t>
  </si>
  <si>
    <t>ON - 4+ C.C. - Autre - Électricité - 2023</t>
  </si>
  <si>
    <t>ON - 5+ bedroom - Appartement - Électricité - 2023</t>
  </si>
  <si>
    <t>ON - 5+ bedroom - Autre - Électricité - 2023</t>
  </si>
  <si>
    <t>ON - Studio - Appartement - Électricité - 2023</t>
  </si>
  <si>
    <t>ON - Studio - Autre - Électricité - 2023</t>
  </si>
  <si>
    <t>PE - 1 C.C. - Appartement - Électricité - 2023</t>
  </si>
  <si>
    <t>PE - 1 C.C. - Autre - Électricité - 2023</t>
  </si>
  <si>
    <t>PE - 1 C.C. - SDH - Électricité - 2023</t>
  </si>
  <si>
    <t>PE - 3 C.C. - Appartement - Électricité - 2023</t>
  </si>
  <si>
    <t>PE - 3 C.C. - Autre - Électricité - 2023</t>
  </si>
  <si>
    <t>PE - 3 C.C. - SDH - Électricité - 2023</t>
  </si>
  <si>
    <t>PE - 4+ C.C. - Appartement - Électricité - 2023</t>
  </si>
  <si>
    <t>PE - 4+ C.C. - Autre - Électricité - 2023</t>
  </si>
  <si>
    <t>PE - 4+ C.C. - SDH - Électricité - 2023</t>
  </si>
  <si>
    <t>PE - 5+ bedroom - Appartement - Électricité - 2023</t>
  </si>
  <si>
    <t>PE - 5+ bedroom - Autre - Électricité - 2023</t>
  </si>
  <si>
    <t>PE - 5+ bedroom - SDH - Électricité - 2023</t>
  </si>
  <si>
    <t>PE - Studio - Appartement - Électricité - 2023</t>
  </si>
  <si>
    <t>PE - Studio - Autre - Électricité - 2023</t>
  </si>
  <si>
    <t>PE - Studio - SDH - Électricité - 2023</t>
  </si>
  <si>
    <t>QC - 1 C.C. - Appartement - Électricité - 2023</t>
  </si>
  <si>
    <t>QC - 1 C.C. - Autre - Électricité - 2023</t>
  </si>
  <si>
    <t>QC - 3 C.C. - Appartement - Électricité - 2023</t>
  </si>
  <si>
    <t>QC - 3 C.C. - Autre - Électricité - 2023</t>
  </si>
  <si>
    <t>QC - 4+ C.C. - Appartement - Électricité - 2023</t>
  </si>
  <si>
    <t>QC - 4+ C.C. - Autre - Électricité - 2023</t>
  </si>
  <si>
    <t>QC - Studio - Appartement - Électricité - 2023</t>
  </si>
  <si>
    <t>QC - Studio - Autre - Électricité - 2023</t>
  </si>
  <si>
    <t>PE - 2 C.C. - SDH - Gaz - 2022</t>
  </si>
  <si>
    <t>PE - 2 C.C. - SDH - Gaz - 2023</t>
  </si>
  <si>
    <t>PE - 2 C.C. - SDH - Électricité - 2022</t>
  </si>
  <si>
    <t>PE - 2 C.C. - SDH - Électricité - 2023</t>
  </si>
  <si>
    <t>AB - 2 C.C. - Appartement - N/A - 2022</t>
  </si>
  <si>
    <t>BC - 2 C.C. - Appartement - Électricité - 2022</t>
  </si>
  <si>
    <t>BC - 2 C.C. - Appartement - Gaz - 2022</t>
  </si>
  <si>
    <t>MB - 2 C.C. - Appartement - N/A - 2022</t>
  </si>
  <si>
    <t>NB - 2 C.C. - Appartement - N/A - 2022</t>
  </si>
  <si>
    <t>ON - 2 C.C. - Appartement - Électricité - 2022</t>
  </si>
  <si>
    <t>ON - 2 C.C. - Appartement - Gaz - 2022</t>
  </si>
  <si>
    <t>PE - 2 C.C. - Appartement - Électricité - 2022</t>
  </si>
  <si>
    <t>PE - 2 C.C. - Appartement - Gaz - 2022</t>
  </si>
  <si>
    <t>QC - 2 C.C. - Appartement - Électricité - 2022</t>
  </si>
  <si>
    <t>QC - 2 C.C. - Appartement - Gaz - 2022</t>
  </si>
  <si>
    <t>QC - 2 C.C. - Appartement - Huile - 2022</t>
  </si>
  <si>
    <t>SK - 2 C.C. - Appartement - N/A - 2022</t>
  </si>
  <si>
    <t>AB - 2 C.C. - Appartement - N/A - 2023</t>
  </si>
  <si>
    <t>BC - 2 C.C. - Appartement - Électricité - 2023</t>
  </si>
  <si>
    <t>BC - 2 C.C. - Appartement - Gaz - 2023</t>
  </si>
  <si>
    <t>MB - 2 C.C. - Appartement - N/A - 2023</t>
  </si>
  <si>
    <t>NB - 2 C.C. - Appartement - N/A - 2023</t>
  </si>
  <si>
    <t>ON - 2 C.C. - Appartement - Électricité - 2023</t>
  </si>
  <si>
    <t>ON - 2 C.C. - Appartement - Gaz - 2023</t>
  </si>
  <si>
    <t>PE - 2 C.C. - Appartement - Électricité - 2023</t>
  </si>
  <si>
    <t>PE - 2 C.C. - Appartement - Gaz - 2023</t>
  </si>
  <si>
    <t>QC - 2 C.C. - Appartement - Électricité - 2023</t>
  </si>
  <si>
    <t>QC - 2 C.C. - Appartement - Gaz - 2023</t>
  </si>
  <si>
    <t>QC - 2 C.C. - Appartement - Huile - 2023</t>
  </si>
  <si>
    <t>SK - 2 C.C. - Appartement - N/A - 2023</t>
  </si>
  <si>
    <t>AB - 2 C.C. - Autre - N/A - 2022</t>
  </si>
  <si>
    <t>BC - 2 C.C. - Autre - Électricité - 2022</t>
  </si>
  <si>
    <t>BC - 2 C.C. - Autre - Gaz - 2022</t>
  </si>
  <si>
    <t>MB - 2 C.C. - Autre - N/A - 2022</t>
  </si>
  <si>
    <t>NB - 2 C.C. - Autre - N/A - 2022</t>
  </si>
  <si>
    <t>ON - 2 C.C. - Autre - Électricité - 2022</t>
  </si>
  <si>
    <t>ON - 2 C.C. - Autre - Gaz - 2022</t>
  </si>
  <si>
    <t>PE - 2 C.C. - Autre - Électricité - 2022</t>
  </si>
  <si>
    <t>PE - 2 C.C. - Autre - Gaz - 2022</t>
  </si>
  <si>
    <t>QC - 2 C.C. - Autre - Électricité - 2022</t>
  </si>
  <si>
    <t>QC - 2 C.C. - Autre - Gaz - 2022</t>
  </si>
  <si>
    <t>QC - 2 C.C. - Autre - Huile - 2022</t>
  </si>
  <si>
    <t>SK - 2 C.C. - Autre - N/A - 2022</t>
  </si>
  <si>
    <t>AB - 2 C.C. - Autre - N/A - 2023</t>
  </si>
  <si>
    <t>BC - 2 C.C. - Autre - Électricité - 2023</t>
  </si>
  <si>
    <t>BC - 2 C.C. - Autre - Gaz - 2023</t>
  </si>
  <si>
    <t>MB - 2 C.C. - Autre - N/A - 2023</t>
  </si>
  <si>
    <t>NB - 2 C.C. - Autre - N/A - 2023</t>
  </si>
  <si>
    <t>ON - 2 C.C. - Autre - Électricité - 2023</t>
  </si>
  <si>
    <t>ON - 2 C.C. - Autre - Gaz - 2023</t>
  </si>
  <si>
    <t>PE - 2 C.C. - Autre - Électricité - 2023</t>
  </si>
  <si>
    <t>PE - 2 C.C. - Autre - Gaz - 2023</t>
  </si>
  <si>
    <t>QC - 2 C.C. - Autre - Électricité - 2023</t>
  </si>
  <si>
    <t>QC - 2 C.C. - Autre - Gaz - 2023</t>
  </si>
  <si>
    <t>QC - 2 C.C. - Autre - Huile - 2023</t>
  </si>
  <si>
    <t>SK - 2 C.C. - Autre - N/A - 2023</t>
  </si>
  <si>
    <t>ÉTATS FINANCIERS</t>
  </si>
  <si>
    <t xml:space="preserve">AU </t>
  </si>
  <si>
    <t>JJ MOIS 20XX</t>
  </si>
  <si>
    <t>SCHL - Octobre 2021</t>
  </si>
  <si>
    <t>Sommaire</t>
  </si>
  <si>
    <t>Rapport de l'auditeur indépendant</t>
  </si>
  <si>
    <t>Renseignements statutaires</t>
  </si>
  <si>
    <t>États financiers audités</t>
  </si>
  <si>
    <t xml:space="preserve">Résultats </t>
  </si>
  <si>
    <t>Audité</t>
  </si>
  <si>
    <t>Bilan</t>
  </si>
  <si>
    <t>État de l'évolution de l'actif net</t>
  </si>
  <si>
    <t>État des flux de trésorerie</t>
  </si>
  <si>
    <t>Notes complémentaires</t>
  </si>
  <si>
    <t>Annexes</t>
  </si>
  <si>
    <t>A</t>
  </si>
  <si>
    <t>Revenus de loyers résidentiels</t>
  </si>
  <si>
    <t>B</t>
  </si>
  <si>
    <t>Autres revenus</t>
  </si>
  <si>
    <t>C</t>
  </si>
  <si>
    <t>Entretien et réparations</t>
  </si>
  <si>
    <t>D</t>
  </si>
  <si>
    <t>Conciergerie</t>
  </si>
  <si>
    <t>E</t>
  </si>
  <si>
    <t>Frais d'administration</t>
  </si>
  <si>
    <t>F</t>
  </si>
  <si>
    <t>Intérêts sur les dettes à long terme</t>
  </si>
  <si>
    <t>G</t>
  </si>
  <si>
    <t>Amortissement des immobilisations corporelles</t>
  </si>
  <si>
    <t>H</t>
  </si>
  <si>
    <t>Honoraires professionnels</t>
  </si>
  <si>
    <t>I</t>
  </si>
  <si>
    <t>Publicité, frais de location et de recouvrement</t>
  </si>
  <si>
    <t>J</t>
  </si>
  <si>
    <t>Autres charges</t>
  </si>
  <si>
    <r>
      <t>RAPPORT DE L’AUDITEUR INDÉPENDANT</t>
    </r>
    <r>
      <rPr>
        <b/>
        <vertAlign val="superscript"/>
        <sz val="14"/>
        <color theme="1"/>
        <rFont val="Arial"/>
        <family val="2"/>
      </rPr>
      <t>1</t>
    </r>
  </si>
  <si>
    <r>
      <rPr>
        <b/>
        <sz val="11"/>
        <rFont val="Arial"/>
        <family val="2"/>
      </rPr>
      <t xml:space="preserve">Aux membres de la « </t>
    </r>
    <r>
      <rPr>
        <b/>
        <sz val="11"/>
        <color rgb="FFFF0000"/>
        <rFont val="Arial"/>
        <family val="2"/>
      </rPr>
      <t xml:space="preserve">NOM DE L'ORGANISME </t>
    </r>
    <r>
      <rPr>
        <b/>
        <sz val="11"/>
        <rFont val="Arial"/>
        <family val="2"/>
      </rPr>
      <t>»,</t>
    </r>
    <r>
      <rPr>
        <b/>
        <sz val="11"/>
        <color theme="1"/>
        <rFont val="Arial"/>
        <family val="2"/>
      </rPr>
      <t xml:space="preserve">
</t>
    </r>
  </si>
  <si>
    <r>
      <t xml:space="preserve">Nous avons effectué l’audit des états financiers ci-joints de la « </t>
    </r>
    <r>
      <rPr>
        <sz val="11"/>
        <color rgb="FFFF0000"/>
        <rFont val="Arial"/>
        <family val="2"/>
      </rPr>
      <t xml:space="preserve">NOM DE L'ORGANISME </t>
    </r>
    <r>
      <rPr>
        <sz val="11"/>
        <rFont val="Arial"/>
        <family val="2"/>
      </rPr>
      <t>»</t>
    </r>
    <r>
      <rPr>
        <sz val="11"/>
        <color theme="1"/>
        <rFont val="Arial"/>
        <family val="2"/>
      </rPr>
      <t>, qui comprennent le bilan au </t>
    </r>
    <r>
      <rPr>
        <sz val="11"/>
        <color rgb="FFFF0000"/>
        <rFont val="Arial"/>
        <family val="2"/>
      </rPr>
      <t>JJ mois</t>
    </r>
    <r>
      <rPr>
        <sz val="11"/>
        <color theme="1"/>
        <rFont val="Arial"/>
        <family val="2"/>
      </rPr>
      <t> </t>
    </r>
    <r>
      <rPr>
        <sz val="11"/>
        <color rgb="FFFF0000"/>
        <rFont val="Arial"/>
        <family val="2"/>
      </rPr>
      <t>20XX</t>
    </r>
    <r>
      <rPr>
        <sz val="11"/>
        <color theme="1"/>
        <rFont val="Arial"/>
        <family val="2"/>
      </rPr>
      <t xml:space="preserve">, les états des résultats, l’évolution de l’actif net, </t>
    </r>
    <r>
      <rPr>
        <strike/>
        <sz val="11"/>
        <color theme="1"/>
        <rFont val="Arial"/>
        <family val="2"/>
      </rPr>
      <t>l</t>
    </r>
    <r>
      <rPr>
        <sz val="11"/>
        <color theme="1"/>
        <rFont val="Arial"/>
        <family val="2"/>
      </rPr>
      <t>es flux de trésorerie, pour l’exercice terminé à cette date, ainsi que les notes complémentaires, y compris le résumé des principales méthodes comptables.</t>
    </r>
  </si>
  <si>
    <r>
      <t xml:space="preserve">À notre avis, les états financiers ci-joints donnent, dans tous leurs aspects significatifs, une image fidèle de la situation financière de « </t>
    </r>
    <r>
      <rPr>
        <sz val="11"/>
        <color rgb="FFFF0000"/>
        <rFont val="Arial"/>
        <family val="2"/>
      </rPr>
      <t xml:space="preserve">NOM DE L'ORGANISME </t>
    </r>
    <r>
      <rPr>
        <sz val="11"/>
        <rFont val="Arial"/>
        <family val="2"/>
      </rPr>
      <t xml:space="preserve">» au </t>
    </r>
    <r>
      <rPr>
        <sz val="11"/>
        <color rgb="FFFF0000"/>
        <rFont val="Arial"/>
        <family val="2"/>
      </rPr>
      <t>JJ mois 20XX</t>
    </r>
    <r>
      <rPr>
        <sz val="11"/>
        <rFont val="Arial"/>
        <family val="2"/>
      </rPr>
      <t>, ainsi que de ses résultats d’exploitation et de ses flux de trésorerie pour l’exercice terminé à cette date, conformément aux Normes comptables canadiennes pour les organismes sans but lucratif.</t>
    </r>
  </si>
  <si>
    <t>Fondement de l’opinion</t>
  </si>
  <si>
    <t>Nous avons effectué notre audit conformément aux normes d'audit généralement reconnues du Canada. Les responsabilités qui nous incombent en vertu de ces normes sont plus amplement décrites dans la section « Responsabilités de l'auditeur à l'égard de l'audit des états financiers » du présent rapport. Nous sommes indépendants  de l'organisme conformément aux règles de déontologie qui s'appliquent à l'audit des états financiers au Canada et nous nous sommes acquittés des autres responsabilités déontologiques qui nous incombent selon ces règles. Nous estimons que les éléments probants que nous avons obtenus sont suffisants et appropriés pour fonder notre opinion d'audit.</t>
  </si>
  <si>
    <t>Responsabilité de la direction et des responsables de la gouvernance à l’égard des états financiers</t>
  </si>
  <si>
    <t>La direction est responsable de la préparation et de la présentation fidèle de ces états financiers conformément aux Normes comptables canadiennes pour les organismes sans but lucratif, ainsi que du contrôle interne qu’elle considère comme nécessaire pour permettre la préparation d’états financiers exempts d’anomalies significatives, que celles-ci résultent de fraudes ou d’erreurs.</t>
  </si>
  <si>
    <t>Lors de la préparation des états financiers, c'est à la direction qu'il incombe d'évaluer la capacité de l'organisme à poursuivre son exploitation, de communiquer, le cas échéant, les questions relatives à la continuité de l'exploitation et d'appliquer le principe comptable de continuité d'exploitation, sauf si la direction a l'intention de liquider de l'organisme ou de cesser son activité ou si aucune autre solution réaliste ne s'offre à elle.</t>
  </si>
  <si>
    <t>Il incombe aux responsables de la gouvernance de surveiller le processus d'information financière de l'organisme.</t>
  </si>
  <si>
    <t>Responsabilité de l’auditeur à l’égard de l’audit des états financiers</t>
  </si>
  <si>
    <t>Nos objectifs sont d'obtenir l'assurance raisonnable que les états financiers pris dans leur ensemble sont exempts d'anomalies significatives, que celles-ci résultent de fraudes ou d'erreurs, et de délivrer un rapport de l'auditeur contenant notre opinion. L'assurance raisonnable correspond à un niveau élevé d'assurance, qui ne garantit toutefois pas qu'un audit réalisé conformément aux normes d'audit généralement reconnues du Canada permettra toujours de détecter toute anomalie significative qui pourrait exister. Les anomalies peuvent résulter de fraudes ou d'erreurs et elles sont considérées comme significatives lorsqu'il est raisonnable de s'attendre à ce que, individuellement ou collectivement, elles puissent influer sur les décisions économiques que les utilisateurs des états financiers prennent en se fondant sur ceux-ci.</t>
  </si>
  <si>
    <t>Dans le cadre d’un audit réalisé conformément aux normes d’audit généralement reconnues du Canada, nous exerçons notre jugement professionnel et faisons preuve d’esprit critique tout au long de cet audit. En outre :</t>
  </si>
  <si>
    <r>
      <t>·</t>
    </r>
    <r>
      <rPr>
        <sz val="7"/>
        <color theme="1"/>
        <rFont val="Times New Roman"/>
        <family val="1"/>
      </rPr>
      <t xml:space="preserve">         </t>
    </r>
    <r>
      <rPr>
        <sz val="11"/>
        <color theme="1"/>
        <rFont val="Arial"/>
        <family val="2"/>
      </rPr>
      <t>Nous identifions et évaluons les risques que les états financiers comportent des anomalies significatives, que celles-ci résultent de fraudes ou d’erreurs, concevons et mettons en œuvre des procédures d’audit en réponse à ces risques, et réunissons des éléments probants suffisants et appropriés pour fonder notre opinion. Le risque de non-détection d’une anomalie significative résultant d’une fraude est plus élevé que celui d’une anomalie significative résultant d’une erreur, car la fraude peut impliquer la collusion, la falsification, les omissions volontaires, les fausses déclarations ou le contournement du contrôle interne;</t>
    </r>
  </si>
  <si>
    <r>
      <t>·</t>
    </r>
    <r>
      <rPr>
        <sz val="7"/>
        <color theme="1"/>
        <rFont val="Times New Roman"/>
        <family val="1"/>
      </rPr>
      <t xml:space="preserve">         </t>
    </r>
    <r>
      <rPr>
        <sz val="11"/>
        <color theme="1"/>
        <rFont val="Arial"/>
        <family val="2"/>
      </rPr>
      <t>Nous acquérons une compréhension des éléments du contrôle interne pertinents pour l’audit afin de concevoir des procédures d’audit appropriées dans les circonstances, et non dans le but d’exprimer une opinion sur l’efficacité du contrôle interne de l'organisation;</t>
    </r>
  </si>
  <si>
    <r>
      <t>·</t>
    </r>
    <r>
      <rPr>
        <sz val="7"/>
        <color theme="1"/>
        <rFont val="Times New Roman"/>
        <family val="1"/>
      </rPr>
      <t xml:space="preserve">         </t>
    </r>
    <r>
      <rPr>
        <sz val="11"/>
        <color theme="1"/>
        <rFont val="Arial"/>
        <family val="2"/>
      </rPr>
      <t>Nous apprécions le caractère approprié des méthodes comptables retenues et le caractère raisonnable des estimations comptables faites par la direction, de même que des informations y afférentes fournies par cette dernière;</t>
    </r>
  </si>
  <si>
    <r>
      <t>·</t>
    </r>
    <r>
      <rPr>
        <sz val="7"/>
        <rFont val="Times New Roman"/>
        <family val="1"/>
      </rPr>
      <t xml:space="preserve">         </t>
    </r>
    <r>
      <rPr>
        <sz val="11"/>
        <rFont val="Arial"/>
        <family val="2"/>
      </rPr>
      <t>Nous tirons une conclusion quant au caractère approprié de l’utilisation par la direction du principe comptable de continuité d’exploitation et, selon les éléments probants obtenus, quant à l’existence ou non d’une incertitude significative liée à des événements ou situations susceptibles de jeter un doute important sur la capacité de l'organisme à poursuivre son exploitation. Si nous concluons à l’existence d’une incertitude significative, nous sommes tenus d’attirer l’attention des lecteurs de notre rapport sur les informations fournies dans les états financiers au sujet de cette incertitude ou, si ces informations ne sont pas adéquates, d’exprimer une opinion modifiée. Nos conclusions s’appuient sur les éléments probants obtenus jusqu’à la date de notre rapport. Des événements ou situations futurs pourraient par ailleurs amener l'organisme à cesser son exploitation;</t>
    </r>
  </si>
  <si>
    <r>
      <t>·</t>
    </r>
    <r>
      <rPr>
        <sz val="7"/>
        <color theme="1"/>
        <rFont val="Times New Roman"/>
        <family val="1"/>
      </rPr>
      <t xml:space="preserve">         </t>
    </r>
    <r>
      <rPr>
        <sz val="11"/>
        <color theme="1"/>
        <rFont val="Arial"/>
        <family val="2"/>
      </rPr>
      <t>Nous évaluons la présentation d’ensemble, la structure et le contenu des états financiers, y compris les informations fournies dans les notes, et apprécions si les états financiers représentent les opérations et événements sous-jacents d’une manière propre à donner une image fidèle;</t>
    </r>
  </si>
  <si>
    <r>
      <t>·</t>
    </r>
    <r>
      <rPr>
        <sz val="7"/>
        <color theme="1"/>
        <rFont val="Times New Roman"/>
        <family val="1"/>
      </rPr>
      <t xml:space="preserve">         </t>
    </r>
    <r>
      <rPr>
        <sz val="11"/>
        <color theme="1"/>
        <rFont val="Arial"/>
        <family val="2"/>
      </rPr>
      <t>Nous communiquons aux responsables de la gouvernance notamment l’étendue et le calendrier prévus des travaux d’audit et nos constatations importantes, y compris toute déficience importante du contrôle interne que nous aurions relevée au cours de notre audit.</t>
    </r>
  </si>
  <si>
    <t>[signature]</t>
  </si>
  <si>
    <t>Ville, Pays</t>
  </si>
  <si>
    <t>Le [date]</t>
  </si>
  <si>
    <r>
      <t>[1]</t>
    </r>
    <r>
      <rPr>
        <b/>
        <i/>
        <sz val="11"/>
        <color theme="1"/>
        <rFont val="Arial"/>
        <family val="2"/>
      </rPr>
      <t xml:space="preserve"> Pour les audits des états financiers des périodes closes à compter du 15 décembre 2018</t>
    </r>
  </si>
  <si>
    <t>Nom de l'organisme</t>
  </si>
  <si>
    <t xml:space="preserve">Renseignements statutaires </t>
  </si>
  <si>
    <r>
      <t xml:space="preserve">Pour l'exercice terminé le </t>
    </r>
    <r>
      <rPr>
        <b/>
        <sz val="12"/>
        <color rgb="FFFF0000"/>
        <rFont val="Arial"/>
        <family val="2"/>
      </rPr>
      <t>JJ mois 20XX</t>
    </r>
  </si>
  <si>
    <t>Nom :</t>
  </si>
  <si>
    <t>Adresse :</t>
  </si>
  <si>
    <t>Ville :</t>
  </si>
  <si>
    <t>Code postal :</t>
  </si>
  <si>
    <t>Nombre d'unités :</t>
  </si>
  <si>
    <t>Nombre de membres :</t>
  </si>
  <si>
    <t>Nombre d'employés :</t>
  </si>
  <si>
    <t>Pourcentage des occupants qui étaient membres de la coopérative à la fin de l'exercice :</t>
  </si>
  <si>
    <t>Conseil d'administration :</t>
  </si>
  <si>
    <t>État des résultats</t>
  </si>
  <si>
    <r>
      <t xml:space="preserve">Réel </t>
    </r>
    <r>
      <rPr>
        <b/>
        <sz val="11"/>
        <color rgb="FFFF0000"/>
        <rFont val="Arial"/>
        <family val="2"/>
      </rPr>
      <t>20XX</t>
    </r>
  </si>
  <si>
    <t>(exercice précédent)</t>
  </si>
  <si>
    <t>PRODUITS</t>
  </si>
  <si>
    <t>$</t>
  </si>
  <si>
    <t>Revenus de loyers résidentiels (annexe A)</t>
  </si>
  <si>
    <t>Subventions SCHL - Soutien au loyer de l'IFLC-2</t>
  </si>
  <si>
    <t>Subventions SCHL - Financement transitoire</t>
  </si>
  <si>
    <t>Subventions autres (spécifiez)</t>
  </si>
  <si>
    <t>Intérêts</t>
  </si>
  <si>
    <t>Amortissement - apports reportés</t>
  </si>
  <si>
    <t>Autres revenus (annexe B)</t>
  </si>
  <si>
    <t>CHARGES</t>
  </si>
  <si>
    <t>Taxes et permis</t>
  </si>
  <si>
    <t>Assurances</t>
  </si>
  <si>
    <t>Entretien et réparations (annexe C)</t>
  </si>
  <si>
    <t>Conciergerie (annexe D)</t>
  </si>
  <si>
    <t>Frais d'administration (annexe E)</t>
  </si>
  <si>
    <t>Intérêts cumulés sur prêt de sauvetage</t>
  </si>
  <si>
    <t>Intérêts sur les dettes à long terme (annexe F)</t>
  </si>
  <si>
    <t>Amortissement des immobilisations corporelles (annexe G)</t>
  </si>
  <si>
    <t>Créances douteuses et  irrécouvrables</t>
  </si>
  <si>
    <t>Honoraires professionnels (annexe H)</t>
  </si>
  <si>
    <t>Publicité, frais de location et de recouvrement (annexe I)</t>
  </si>
  <si>
    <t>Déneigement</t>
  </si>
  <si>
    <t>Enlèvement des ordures</t>
  </si>
  <si>
    <t>Autres charges (annexe J)</t>
  </si>
  <si>
    <t>Excédent (insuffisance) des produits sur les charges</t>
  </si>
  <si>
    <r>
      <t xml:space="preserve">Au </t>
    </r>
    <r>
      <rPr>
        <b/>
        <sz val="12"/>
        <color rgb="FFFF0000"/>
        <rFont val="Arial"/>
        <family val="2"/>
      </rPr>
      <t>JJ mois 20XX</t>
    </r>
  </si>
  <si>
    <t>ACTIF</t>
  </si>
  <si>
    <t>À COURT TERME</t>
  </si>
  <si>
    <t>Encaisse</t>
  </si>
  <si>
    <t>Encaisse réservée pour taxes</t>
  </si>
  <si>
    <t>Placements (note)</t>
  </si>
  <si>
    <t>Débiteurs (note)</t>
  </si>
  <si>
    <t>Frais payés d'avance (note)</t>
  </si>
  <si>
    <t>ENCAISSE ET DÉPÔTS ASSUJETTIS À DES RESTRICTIONS</t>
  </si>
  <si>
    <t>Réserve de remplacement (note)</t>
  </si>
  <si>
    <t>Réserve de subventions excédentaires (note)</t>
  </si>
  <si>
    <t>PLACEMENTS (note)</t>
  </si>
  <si>
    <t>IMMOBILISATIONS CORPORELLES (note)</t>
  </si>
  <si>
    <t>PASSIF</t>
  </si>
  <si>
    <t>Découvert bancaire</t>
  </si>
  <si>
    <t>Emprunt - autre (note)</t>
  </si>
  <si>
    <t>Créditeurs (note)</t>
  </si>
  <si>
    <t xml:space="preserve">Revenus reportés </t>
  </si>
  <si>
    <t>Dette à long terme échéant au cours du prochain exercice (note)</t>
  </si>
  <si>
    <t>Emprunt - prêt de sauvetage échéant au cours du prochain exercice (note)</t>
  </si>
  <si>
    <t>DETTE À LONG TERME (note)</t>
  </si>
  <si>
    <t>PRÊT - FONDS DE STABILISATION (note)</t>
  </si>
  <si>
    <t>PRÊT - PLAN DE SAUVETAGE (note)</t>
  </si>
  <si>
    <t>APPORTS REPORTÉS (note)</t>
  </si>
  <si>
    <t>ACTIF NET</t>
  </si>
  <si>
    <t>AFFECTATIONS INTERNES</t>
  </si>
  <si>
    <t>Réserve de remplacement</t>
  </si>
  <si>
    <r>
      <t>Contributions supplémentaires</t>
    </r>
    <r>
      <rPr>
        <sz val="11"/>
        <color rgb="FFFF0000"/>
        <rFont val="Arial"/>
        <family val="2"/>
      </rPr>
      <t/>
    </r>
  </si>
  <si>
    <t>Réserve de sécurité d'occupation</t>
  </si>
  <si>
    <t>Réserve spéciale  (note)</t>
  </si>
  <si>
    <t>Autres affectations internes (à spécifier)</t>
  </si>
  <si>
    <t>PARTS SOCIALES (note)</t>
  </si>
  <si>
    <t>ACTIF NET INVESTI EN IMMOBILISATIONS (ANII)</t>
  </si>
  <si>
    <t>ACTIF NET NON AFFECTÉ (ANNA) (note)</t>
  </si>
  <si>
    <t>Déficit des activités non résidentielles</t>
  </si>
  <si>
    <t>Intérêts cumulés</t>
  </si>
  <si>
    <t>Actif net non affecté autre (note)</t>
  </si>
  <si>
    <t>Au nom du conseil d'administration,</t>
  </si>
  <si>
    <t>, administrateur</t>
  </si>
  <si>
    <t>NOM DE L'ORGANISME</t>
  </si>
  <si>
    <t>20XX</t>
  </si>
  <si>
    <t>Affectations internes</t>
  </si>
  <si>
    <t>Actif net non affecté (ANNA)</t>
  </si>
  <si>
    <t>Réserve de 
remplacement</t>
  </si>
  <si>
    <t>Contributions
supplémentaires</t>
  </si>
  <si>
    <t>Réserve 
de subventions 
excédentaires</t>
  </si>
  <si>
    <t>Réserve de
sécurité 
d'occupation</t>
  </si>
  <si>
    <t>Réserve
spéciale</t>
  </si>
  <si>
    <t>Parts sociales</t>
  </si>
  <si>
    <t>Actif net
investi en 
immobilisations (ANII)</t>
  </si>
  <si>
    <t>Intérêts 
cumulés</t>
  </si>
  <si>
    <t>Actif net 
non affecté 
autre (ANNAA)</t>
  </si>
  <si>
    <t>Solde d'ouverture avant redressements</t>
  </si>
  <si>
    <t>Redressements</t>
  </si>
  <si>
    <t>Solde d'ouverture après redressements</t>
  </si>
  <si>
    <t>Excédant de produits 
sur les charges</t>
  </si>
  <si>
    <t xml:space="preserve">Affectations internes </t>
  </si>
  <si>
    <t xml:space="preserve">  Contribution aux réserves</t>
  </si>
  <si>
    <t xml:space="preserve">  Intérêts créditeurs</t>
  </si>
  <si>
    <t xml:space="preserve">  Utilisation des réserves (inscrire en positif)</t>
  </si>
  <si>
    <t xml:space="preserve">  Affectation du surplus AACR</t>
  </si>
  <si>
    <t>Investi en immobilisation</t>
  </si>
  <si>
    <t xml:space="preserve">  Acquisition d'immobilisations</t>
  </si>
  <si>
    <t xml:space="preserve">  Disposition d'immobilisations</t>
  </si>
  <si>
    <t xml:space="preserve">  Augmentation de la dette</t>
  </si>
  <si>
    <t xml:space="preserve">  Remboursement de la dette</t>
  </si>
  <si>
    <t xml:space="preserve">  Augmentation des apports reportés</t>
  </si>
  <si>
    <t xml:space="preserve">  Affectation à l'exercice des apports reportés  relatifs aux immobilisations corporelles</t>
  </si>
  <si>
    <t>Autres (spécifiez)</t>
  </si>
  <si>
    <t>Solde à la fin</t>
  </si>
  <si>
    <r>
      <t>Réel</t>
    </r>
    <r>
      <rPr>
        <b/>
        <sz val="11"/>
        <color rgb="FFFF0000"/>
        <rFont val="Arial"/>
        <family val="2"/>
      </rPr>
      <t xml:space="preserve"> 20XX</t>
    </r>
  </si>
  <si>
    <t>Activités de fonctionnement</t>
  </si>
  <si>
    <t>…</t>
  </si>
  <si>
    <t>Activités de financement</t>
  </si>
  <si>
    <t>Activités d'investissement</t>
  </si>
  <si>
    <t>Augmentation (diminution) de la trésorerie et des équivalents de trésorerie</t>
  </si>
  <si>
    <t xml:space="preserve">      </t>
  </si>
  <si>
    <t>Trésorerie et équivalents de trésorerie au début de l'exercice</t>
  </si>
  <si>
    <t>Trésorerie et équivalents de trésorerie à la fin de l'exercice</t>
  </si>
  <si>
    <t>Représenté par :</t>
  </si>
  <si>
    <t>Constitution et nature des activités</t>
  </si>
  <si>
    <t>Principales méthodes comptables</t>
  </si>
  <si>
    <t>Les états financiers ont été dressés selon les Normes comptables canadiennes pour les organismes sans but lucratif et comprennent les principales méthodes comptables suivantes :</t>
  </si>
  <si>
    <t>a)</t>
  </si>
  <si>
    <t>Comptabilisation des produits</t>
  </si>
  <si>
    <t xml:space="preserve">L'organisme applique la méthode du report pour comptabiliser les apports. Les apports affectés sont constatés à titre de produits de l'exercice au cours duquel les charges connexes sont engagées. Les apports non affectés sont constatés à titre de produits lorsqu'ils sont reçus ou à recevoir si le montant à recevoir peut faire l'objet d'une estimation raisonnable et que sa réception est raisonnablement assurée. </t>
  </si>
  <si>
    <t xml:space="preserve">Les revenus de loyers sont constatés à titre de produits dans l’exercice auquel ils se rapportent. </t>
  </si>
  <si>
    <t>L’organisme comptabilise ses intérêts selon la comptabilité d’exercice.</t>
  </si>
  <si>
    <t>b)</t>
  </si>
  <si>
    <t>Immobilisations corporelles</t>
  </si>
  <si>
    <t>Les immobilisations corporelles sont comptabilisées au coût. Le bâtiment est amorti selon la méthode … au taux de …%. Les autres immobilisations sont amorties selon la méthode de … sur leur durée de vie utile estimative, soit à des taux de … % pour les biens meubles et équipements et de … % pour les autres immobilisations. Elles doivent aussi être soumises à des tests de dépréciation.</t>
  </si>
  <si>
    <t>c)</t>
  </si>
  <si>
    <t>Instruments financiers</t>
  </si>
  <si>
    <t xml:space="preserve">L’organisme évalue initialement ses actifs financiers et ses passifs financiers créés ou échangés dans des opérations conclues dans des conditions de pleine concurrence à leur juste valeur. Ceux créés ou échangés dans des opérations entre apparentés, sont initialement évalués au coût.
Le coût d’un instrument financier issu d’une opération entre apparentés dépend du fait que l’instrument est assorti ou non de modalités de remboursement. Lorsqu’il l’est, le coût est déterminé au moyen de ses flux de trésorerie non actualisés, compte non tenu des paiements d’intérêts, et déduction faite des pertes de valeur déjà comptabilisées par le cédant. Sinon, le coût est déterminé en fonction de la contrepartie transférée ou reçue par l’organisme dans le cadre de l’opération.
L’évaluation ultérieure dépend de la méthode utilisée initialement et sera généralement le coût, diminué pour tenir compte de la dépréciation, ou la juste valeur. 
</t>
  </si>
  <si>
    <t>d)</t>
  </si>
  <si>
    <t>Ventilation des charges</t>
  </si>
  <si>
    <t>L’organisme présente ses charges salariales par fonction : conciergerie, frais d’administration,..., … . 
Les charges salariales sont ventilés selon la clé de répartition suivante : au prorata des heures travaillées pour chaque fonction.</t>
  </si>
  <si>
    <t>e)</t>
  </si>
  <si>
    <t>Trésorerie et équivalents de trésorerie</t>
  </si>
  <si>
    <t>La politique de l'organisme consiste à présenter dans la trésorerie et les équivalents de trésorerie le solde bancaire et….</t>
  </si>
  <si>
    <t>Placements</t>
  </si>
  <si>
    <t xml:space="preserve"> $</t>
  </si>
  <si>
    <t>Débiteurs</t>
  </si>
  <si>
    <t>Clients</t>
  </si>
  <si>
    <t>Loyers</t>
  </si>
  <si>
    <t>Moins : Provision pour créances douteuses</t>
  </si>
  <si>
    <t>Subventions - SCHL</t>
  </si>
  <si>
    <t>Subventions - SHQ</t>
  </si>
  <si>
    <t>Intérêts courus</t>
  </si>
  <si>
    <t>Autres débiteurs</t>
  </si>
  <si>
    <t>Frais payés d'avance</t>
  </si>
  <si>
    <t>Impôts fonciers</t>
  </si>
  <si>
    <t>C.S.S.T.</t>
  </si>
  <si>
    <t>Association et cotisation</t>
  </si>
  <si>
    <t>Encaisse et dépôts assujettis à des restrictions (le cas échéant)</t>
  </si>
  <si>
    <t>i)</t>
  </si>
  <si>
    <t>Épargne à terme</t>
  </si>
  <si>
    <t>Dépôts à terme</t>
  </si>
  <si>
    <t>Intérêts courus à recevoir</t>
  </si>
  <si>
    <t>ii)</t>
  </si>
  <si>
    <t>Réserve de subventions excédentaires</t>
  </si>
  <si>
    <t>Projet 1</t>
  </si>
  <si>
    <t>Évaluation municipale</t>
  </si>
  <si>
    <t>Coût</t>
  </si>
  <si>
    <t>Acquisitions / (Dispositions)</t>
  </si>
  <si>
    <t>Amortissement cumulé</t>
  </si>
  <si>
    <t>Valeur nette</t>
  </si>
  <si>
    <t>Terrain</t>
  </si>
  <si>
    <t>Bâtiment</t>
  </si>
  <si>
    <t>Biens meubles et équipements</t>
  </si>
  <si>
    <t>Autres immobilisations</t>
  </si>
  <si>
    <t>Projet 2</t>
  </si>
  <si>
    <t>TOTAL</t>
  </si>
  <si>
    <t>Emprunt - autre</t>
  </si>
  <si>
    <t>Créditeurs</t>
  </si>
  <si>
    <t>Fournisseurs</t>
  </si>
  <si>
    <t>Électricité / chauffage</t>
  </si>
  <si>
    <t>Salaires</t>
  </si>
  <si>
    <t>Retenues à la source</t>
  </si>
  <si>
    <t>Dépôts</t>
  </si>
  <si>
    <t>Intérêts courus sur l'emprunt hypothécaire</t>
  </si>
  <si>
    <t>Frais courus</t>
  </si>
  <si>
    <t>Autres créditeurs</t>
  </si>
  <si>
    <t>Dette à long terme</t>
  </si>
  <si>
    <t>Dette 1</t>
  </si>
  <si>
    <t>Dette 2</t>
  </si>
  <si>
    <t>Versement échéant à court terme</t>
  </si>
  <si>
    <t>Dette à long terme relative aux immobilisations</t>
  </si>
  <si>
    <t>Autre dette à long terme : solde au début</t>
  </si>
  <si>
    <t>(Moins) Remboursement : surplus année précédente</t>
  </si>
  <si>
    <t>(Moins) Remboursements périodiques</t>
  </si>
  <si>
    <t>Autre dette à long terme : solde à la fin</t>
  </si>
  <si>
    <t>Indiquer les actifs donnés en garantie et le montant de ceux-ci. Indiquer les modalités des dettes à long terme: taux, termes, versements pour les cinq prochains exercices ainsi que la date d'échéance ou de renouvellement. Indiquer également les clauses restrictives non rencontrées au cours de l'exercice.</t>
  </si>
  <si>
    <t>Apports reportés</t>
  </si>
  <si>
    <t>Contribution Initiative (Réno-Rétro 2016-2018)</t>
  </si>
  <si>
    <t>IFLC-2
Financement transitoire</t>
  </si>
  <si>
    <t>Autres
(spécifiez)</t>
  </si>
  <si>
    <t xml:space="preserve">Total </t>
  </si>
  <si>
    <t>Solde au début</t>
  </si>
  <si>
    <t>Plus : Apport reçu</t>
  </si>
  <si>
    <t>Moins : Affectations à l'exercice</t>
  </si>
  <si>
    <t>Réserve de subventions excédentaires (le cas échéant)</t>
  </si>
  <si>
    <t>Principal</t>
  </si>
  <si>
    <t>Affectation du surplus d'AACR</t>
  </si>
  <si>
    <t>Intérêts créditeurs - Autres</t>
  </si>
  <si>
    <t>Actif net non affecté autre (ANNAA)</t>
  </si>
  <si>
    <t>Surplus (déficit) cumulé</t>
  </si>
  <si>
    <t>Surplus (déficit) cumulé résiduel 
pour un OSBL</t>
  </si>
  <si>
    <t>Déficit cumulé financé par autre dette à long terme</t>
  </si>
  <si>
    <t>Parts sociales des membres</t>
  </si>
  <si>
    <t>Parts sociales souscrites</t>
  </si>
  <si>
    <t>Moins : Parts sociales impayées</t>
  </si>
  <si>
    <r>
      <t xml:space="preserve">Chaque membre doit détenir </t>
    </r>
    <r>
      <rPr>
        <sz val="11"/>
        <color rgb="FFFF0000"/>
        <rFont val="Arial"/>
        <family val="2"/>
      </rPr>
      <t>XX</t>
    </r>
    <r>
      <rPr>
        <sz val="11"/>
        <color theme="1"/>
        <rFont val="Arial"/>
        <family val="2"/>
      </rPr>
      <t xml:space="preserve"> parts sociales de qualification, payables à raison de </t>
    </r>
    <r>
      <rPr>
        <sz val="11"/>
        <color rgb="FFFF0000"/>
        <rFont val="Arial"/>
        <family val="2"/>
      </rPr>
      <t>YY</t>
    </r>
    <r>
      <rPr>
        <sz val="11"/>
        <color theme="1"/>
        <rFont val="Arial"/>
        <family val="2"/>
      </rPr>
      <t xml:space="preserve"> $ chacune en </t>
    </r>
    <r>
      <rPr>
        <sz val="11"/>
        <color rgb="FFFF0000"/>
        <rFont val="Arial"/>
        <family val="2"/>
      </rPr>
      <t>ZZ</t>
    </r>
    <r>
      <rPr>
        <sz val="11"/>
        <color theme="1"/>
        <rFont val="Arial"/>
        <family val="2"/>
      </rPr>
      <t xml:space="preserve"> versements mensuels, dans la première année de l'entrée en vigueur du bail.</t>
    </r>
  </si>
  <si>
    <t>Bail emphytéothique</t>
  </si>
  <si>
    <t>Risques financiers</t>
  </si>
  <si>
    <t>Ventilation des charges communes</t>
  </si>
  <si>
    <t>Les montants de charges salariales ont été ventilés comme suit :</t>
  </si>
  <si>
    <t>Frais d’administration</t>
  </si>
  <si>
    <t>Opérations entre apparentées</t>
  </si>
  <si>
    <t>Montant</t>
  </si>
  <si>
    <t>Détails</t>
  </si>
  <si>
    <t>Nom et lien</t>
  </si>
  <si>
    <t>Autres</t>
  </si>
  <si>
    <t>Notes complémentaires (si applicable)</t>
  </si>
  <si>
    <t>Annexes A, B, C, D - Autres renseignements</t>
  </si>
  <si>
    <t>Réel</t>
  </si>
  <si>
    <t>A -</t>
  </si>
  <si>
    <t>Potentiel annuel des loyers</t>
  </si>
  <si>
    <t>Rabais aux membres</t>
  </si>
  <si>
    <t>Perte relative aux logements vacants</t>
  </si>
  <si>
    <t>Perte relative aux mois gratuits</t>
  </si>
  <si>
    <t>Programme de supplément au loyer - SHQ</t>
  </si>
  <si>
    <t>Subventions SCHL -Soutien au loyer temporaire</t>
  </si>
  <si>
    <t>Subventions SCHL -Aide intérimaire</t>
  </si>
  <si>
    <t>Autre programme d'aide aux logements</t>
  </si>
  <si>
    <t>Utilisation de la réserve de subventions excédentaires</t>
  </si>
  <si>
    <t>Utilisation de la réserve de sécurité d'occupation</t>
  </si>
  <si>
    <t>B -</t>
  </si>
  <si>
    <t>Subventions SCHL - Période intérimaire</t>
  </si>
  <si>
    <t>Subventions SCHL - Soutien au loyer temporaire</t>
  </si>
  <si>
    <t>Revenus de location</t>
  </si>
  <si>
    <t>Revenus de stationnement</t>
  </si>
  <si>
    <t>Revenus de garage</t>
  </si>
  <si>
    <t>Revenus de buanderie</t>
  </si>
  <si>
    <t>Surcharge de loyers</t>
  </si>
  <si>
    <t>Recouvrement des créances douteuses</t>
  </si>
  <si>
    <t>Produit de disposition d'immobilisations corporelles</t>
  </si>
  <si>
    <t>Autres revenus (précisez)</t>
  </si>
  <si>
    <t>C -</t>
  </si>
  <si>
    <t>Travaux plan de sauvetage</t>
  </si>
  <si>
    <t>Fournitures utilisées</t>
  </si>
  <si>
    <t>Entretien du terrain et des bâtiments</t>
  </si>
  <si>
    <t>Entretien des logements</t>
  </si>
  <si>
    <t>Entretien des ascenseurs</t>
  </si>
  <si>
    <t>Entretien des équipements</t>
  </si>
  <si>
    <t>D -</t>
  </si>
  <si>
    <t>Avantages sociaux</t>
  </si>
  <si>
    <t>Sous-traitance</t>
  </si>
  <si>
    <t>Annexes E, F, G, H - Autres renseignements</t>
  </si>
  <si>
    <t>E -</t>
  </si>
  <si>
    <t>Honoraires de tenue de livres</t>
  </si>
  <si>
    <t>Honoraires de gestion</t>
  </si>
  <si>
    <t>Honoraires de secrétariat</t>
  </si>
  <si>
    <t>Papeterie et fournitures de bureau</t>
  </si>
  <si>
    <t>Télécommunications</t>
  </si>
  <si>
    <t>Frais de réunion</t>
  </si>
  <si>
    <t>Frais de gardiennage</t>
  </si>
  <si>
    <t>Associations et cotisations</t>
  </si>
  <si>
    <t>Frais bancaires</t>
  </si>
  <si>
    <t>Intérêts des fournisseurs</t>
  </si>
  <si>
    <t>Intérêts - autres emprunts</t>
  </si>
  <si>
    <t>Formation</t>
  </si>
  <si>
    <t>Frais de représentation</t>
  </si>
  <si>
    <t>F -</t>
  </si>
  <si>
    <t>Hypothèque 1er rang</t>
  </si>
  <si>
    <t>Hypothèque 2e rang</t>
  </si>
  <si>
    <t>G -</t>
  </si>
  <si>
    <t>Amortissements des immobilisations corporelles</t>
  </si>
  <si>
    <t>Autres immobilisations corporelles (spécifiez)</t>
  </si>
  <si>
    <t>H -</t>
  </si>
  <si>
    <t>Honoraires d'audit</t>
  </si>
  <si>
    <t>Honoraires légaux</t>
  </si>
  <si>
    <t>Honoraires autres (spécifiez)</t>
  </si>
  <si>
    <t>Annexes I, J - Autres renseignements</t>
  </si>
  <si>
    <t>I -</t>
  </si>
  <si>
    <t>Publicité</t>
  </si>
  <si>
    <t>Frais liés à la location et au recouvrement</t>
  </si>
  <si>
    <t>J -</t>
  </si>
  <si>
    <t>Activités sociales</t>
  </si>
  <si>
    <t>Frais de déplacement</t>
  </si>
  <si>
    <t>Frais communs</t>
  </si>
  <si>
    <t>Location d'équipement</t>
  </si>
  <si>
    <t>Loyer et bail emphytéotique</t>
  </si>
  <si>
    <t>Perte sur disposition d'immobilisations corporelles</t>
  </si>
  <si>
    <t>Rapport sur les autres éléments relevés dans le cadre d'une mission d'audit</t>
  </si>
  <si>
    <t>À la Société canadienne d'hypothèques et de logement</t>
  </si>
  <si>
    <t>Le présent rapport a été préparé conformément à la Norme canadienne de services connexes (NCSC) 4460, Rapports sur les autres éléments relevés dans le cadre d'une mission d'audit ou d'examen. Notre responsabilité consiste à faire rapport sur les autres éléments. Cette norme requiert que nous nous conformions aux règles de déontologie et que nous planifiions et mettions en œuvre des procédures pour satisfaire aux autres obligations en matière de rapport. Les procédures que nous avons choisi de mettre en œuvre sont celles qui, selon notre jugement professionnel, nous permettent de fonder le présent rapport. Ces procédures diffèrent, de par leur nature et leur étendue moindre, des procédures à mettre en œuvre pour l'expression d'une opinion d'audit ou d’une conclusion de mission d’examen. Le lecteur doit donc garder à l'esprit que les procédures mises en œuvre pourraient ne pas convenir à ses fins.</t>
  </si>
  <si>
    <t>En conséquence, nous n'exprimons pas d'opinion d'audit ou une conclusion de mission d’examen à l’égard des éléments inclus dans nos communications avec les responsables de la gouvernance.</t>
  </si>
  <si>
    <t>En ce qui concerne les autres obligations en matière de rapport, nous avons-nous même préparé la lettre de recommandations lors de notre audit.</t>
  </si>
  <si>
    <t>Les autres obligations en matière de rapport contiennent des éléments  pouvant faire l'objet d'interprétations importantes qui n’ont pas été clairement prévues dans le guide. Ces éléments ainsi que leurs interprétations sont présentés ci-dessous :</t>
  </si>
  <si>
    <t xml:space="preserve">La lettre de recommandation comprend uniquement les déficiences définies par la NCA 265 du Manuel de CPA Canada – certification relevées au cours de l’audit des états financiers et non pas visé par un mandat spécial sur le contrôle interne de l’entité et ne contient que  les déficiences importantes communiquées par écrit aux responsables de la gouvernance et à la direction. </t>
  </si>
  <si>
    <t xml:space="preserve">Ces interprétations peuvent différer de d’autres interprétations.
Le présent rapport est destiné uniquement à l'usage de la SCHL et ne doit pas être utilisé par d'autres parties.
</t>
  </si>
  <si>
    <t>[Signature du professionnel en exercice]</t>
  </si>
  <si>
    <t>[Date du rapport du professionnel en exercice]</t>
  </si>
  <si>
    <t>[Adresse du professionnel en exercice]</t>
  </si>
  <si>
    <t xml:space="preserve">Plan comptable </t>
  </si>
  <si>
    <t>Catégorie</t>
  </si>
  <si>
    <t>Numéro</t>
  </si>
  <si>
    <t>Description</t>
  </si>
  <si>
    <t>Définition et termes</t>
  </si>
  <si>
    <t>Actif</t>
  </si>
  <si>
    <t>Petite caisse, encaisse, épargne stable, non assujetties à des restrictions</t>
  </si>
  <si>
    <r>
      <t xml:space="preserve">Placements à </t>
    </r>
    <r>
      <rPr>
        <u/>
        <sz val="8"/>
        <color rgb="FF000000"/>
        <rFont val="Arial"/>
        <family val="2"/>
      </rPr>
      <t>court terme</t>
    </r>
    <r>
      <rPr>
        <sz val="8"/>
        <color rgb="FF000000"/>
        <rFont val="Arial"/>
        <family val="2"/>
      </rPr>
      <t xml:space="preserve"> non assujettis à des restrictions - </t>
    </r>
    <r>
      <rPr>
        <b/>
        <sz val="8"/>
        <color rgb="FF000000"/>
        <rFont val="Arial"/>
        <family val="2"/>
      </rPr>
      <t xml:space="preserve">Note à compléter pour détails. </t>
    </r>
  </si>
  <si>
    <t>Note à compléter – Regroupe les comptes de 1300 @ 1399 
À détailler par projet et par phase</t>
  </si>
  <si>
    <t>Comptes à recevoir pour les activités non résidentielles</t>
  </si>
  <si>
    <t>Provision pour créances douteuses</t>
  </si>
  <si>
    <t>En contrepartie des loyers à recevoir (compte 1310)</t>
  </si>
  <si>
    <t xml:space="preserve">TPS – TVQ </t>
  </si>
  <si>
    <t>La partie remboursable</t>
  </si>
  <si>
    <t>Subventions – SCHL</t>
  </si>
  <si>
    <t>Subventions - SCHL - Aide enrichie</t>
  </si>
  <si>
    <t>Lorsque les travaux ont été effectués mais que le paiement n'a pas encore été fait</t>
  </si>
  <si>
    <t>Subventions – SHQ</t>
  </si>
  <si>
    <t>Intérêts courus sur placements non assujettis à des restrictions</t>
  </si>
  <si>
    <t xml:space="preserve">Spécifiez </t>
  </si>
  <si>
    <t>Note à compléter – Regroupe les comptes 1500 @ 1599
À détailler par projet et par phase</t>
  </si>
  <si>
    <t>Encaisse et dépôts assujettis à des restrictions</t>
  </si>
  <si>
    <r>
      <t xml:space="preserve">Encaisse, dépôts à terme, placements, </t>
    </r>
    <r>
      <rPr>
        <u/>
        <sz val="8"/>
        <color rgb="FF000000"/>
        <rFont val="Arial"/>
        <family val="2"/>
      </rPr>
      <t>excluant</t>
    </r>
    <r>
      <rPr>
        <sz val="8"/>
        <color rgb="FF000000"/>
        <rFont val="Arial"/>
        <family val="2"/>
      </rPr>
      <t xml:space="preserve"> les contributions supplémentaires – </t>
    </r>
    <r>
      <rPr>
        <b/>
        <sz val="8"/>
        <color rgb="FF000000"/>
        <rFont val="Arial"/>
        <family val="2"/>
      </rPr>
      <t>Note à compléter</t>
    </r>
  </si>
  <si>
    <r>
      <t xml:space="preserve">Encaisse, dépôts à terme, placements – </t>
    </r>
    <r>
      <rPr>
        <b/>
        <sz val="8"/>
        <color rgb="FF000000"/>
        <rFont val="Arial"/>
        <family val="2"/>
      </rPr>
      <t>Note à compléter</t>
    </r>
  </si>
  <si>
    <r>
      <t xml:space="preserve">Autres placements à </t>
    </r>
    <r>
      <rPr>
        <u/>
        <sz val="8"/>
        <color rgb="FF000000"/>
        <rFont val="Arial"/>
        <family val="2"/>
      </rPr>
      <t>long terme</t>
    </r>
    <r>
      <rPr>
        <sz val="8"/>
        <color rgb="FF000000"/>
        <rFont val="Arial"/>
        <family val="2"/>
      </rPr>
      <t xml:space="preserve"> non assujettis à des restrictions – </t>
    </r>
    <r>
      <rPr>
        <b/>
        <sz val="8"/>
        <color rgb="FF000000"/>
        <rFont val="Arial"/>
        <family val="2"/>
      </rPr>
      <t>Note à compléter pour détails</t>
    </r>
  </si>
  <si>
    <t>Note à compléter – Regroupe les comptes 1800 @ 1899
À détailler par projet et par phase</t>
  </si>
  <si>
    <t>Amortissement cumulé –  Bâtiment</t>
  </si>
  <si>
    <t xml:space="preserve">Amortissement cumulé - biens meubles et équipements </t>
  </si>
  <si>
    <t>Amortissement cumulé - autres immobilisations</t>
  </si>
  <si>
    <t>Passif</t>
  </si>
  <si>
    <t>Solde d'encaisse créditeur</t>
  </si>
  <si>
    <r>
      <t xml:space="preserve">Emprunt à court terme. </t>
    </r>
    <r>
      <rPr>
        <b/>
        <sz val="8"/>
        <rFont val="Arial"/>
        <family val="2"/>
      </rPr>
      <t>Note à compléter</t>
    </r>
    <r>
      <rPr>
        <sz val="8"/>
        <rFont val="Arial"/>
        <family val="2"/>
      </rPr>
      <t xml:space="preserve"> – description à fournir</t>
    </r>
  </si>
  <si>
    <t>Note à compléter – Regroupe les comptes de 2100 @ 2199
À détailler par projet et par phase</t>
  </si>
  <si>
    <t xml:space="preserve">Passif </t>
  </si>
  <si>
    <t>Salaires, vacances</t>
  </si>
  <si>
    <t>Sommes à remettre à l'état</t>
  </si>
  <si>
    <t>Retenues à la source, CSST, etc.</t>
  </si>
  <si>
    <t>TPS – TVQ – commercial</t>
  </si>
  <si>
    <t>Dépôt de clé remboursable, part sociale à rembourser, dépôt de garantie</t>
  </si>
  <si>
    <t>À détailler en annexe si plus d'un prêt hypothécaire</t>
  </si>
  <si>
    <t xml:space="preserve">Subventions excédentaires dues à la SHQ </t>
  </si>
  <si>
    <t xml:space="preserve">Subventions - SCHL </t>
  </si>
  <si>
    <t>Subventions excédentaires dues à la SCHL</t>
  </si>
  <si>
    <t>Spécifiez</t>
  </si>
  <si>
    <t>Revenus reportés</t>
  </si>
  <si>
    <t>Loyer perçu d'avance, subvention reçue d'avance</t>
  </si>
  <si>
    <t>Dette à long terme échéant au cours du prochain exercice</t>
  </si>
  <si>
    <t>Emprunt - prêt de sauvetage échéant au cours du prochain exercice</t>
  </si>
  <si>
    <r>
      <t>Note à compléter</t>
    </r>
    <r>
      <rPr>
        <sz val="8"/>
        <rFont val="Arial"/>
        <family val="2"/>
      </rPr>
      <t xml:space="preserve"> – emprunt hypothécaire et autres dettes à long terme  excluant les prêts de sauvetage  qui ne sont pas mis en remboursement capital ET intérêts – Inscrire la description pour </t>
    </r>
    <r>
      <rPr>
        <u/>
        <sz val="8"/>
        <rFont val="Arial"/>
        <family val="2"/>
      </rPr>
      <t>chacune</t>
    </r>
    <r>
      <rPr>
        <sz val="8"/>
        <rFont val="Arial"/>
        <family val="2"/>
      </rPr>
      <t xml:space="preserve"> des dettes, </t>
    </r>
    <r>
      <rPr>
        <u/>
        <sz val="8"/>
        <rFont val="Arial"/>
        <family val="2"/>
      </rPr>
      <t>avec modalités de remboursement.</t>
    </r>
    <r>
      <rPr>
        <sz val="8"/>
        <rFont val="Arial"/>
        <family val="2"/>
      </rPr>
      <t xml:space="preserve"> </t>
    </r>
    <r>
      <rPr>
        <b/>
        <sz val="8"/>
        <rFont val="Arial"/>
        <family val="2"/>
      </rPr>
      <t>À détailler par projet et par phase</t>
    </r>
  </si>
  <si>
    <t>Indiquer le solde du prêt ayant trait aux immobilisations</t>
  </si>
  <si>
    <t>Autre dette à long terme</t>
  </si>
  <si>
    <t>Indiquer le solde du prêt qui ne peut être affecté aux immobilisations (avance de fonds, arriérés de taxes, arriérés de paiements hypothécaires, intérêts cumulés, etc.) La contrepartie doit être inscrite dans l'actif net au compte #3504</t>
  </si>
  <si>
    <t>Prêt - Fonds de stabilisation</t>
  </si>
  <si>
    <r>
      <t>Note à compléter</t>
    </r>
    <r>
      <rPr>
        <sz val="8"/>
        <rFont val="Arial"/>
        <family val="2"/>
      </rPr>
      <t xml:space="preserve"> – Lorsqu'un plan de sauvetage a été accordé par le Fonds de stabilisation et est en cours d'exécution ou en voie de l'être et que le prêt </t>
    </r>
    <r>
      <rPr>
        <u/>
        <sz val="8"/>
        <rFont val="Arial"/>
        <family val="2"/>
      </rPr>
      <t>n'est pas en cours de remboursement (capital et intérêts)</t>
    </r>
    <r>
      <rPr>
        <sz val="8"/>
        <rFont val="Arial"/>
        <family val="2"/>
      </rPr>
      <t>, le solde en capital et les intérêts cumulés doivent être inscrits aux comptes 2560 - 2565 et 2570. Lorsque les modalités de remboursement sont connues, le prêt doit être inclus dans la dette à long terme. La coopérative doit communiquer avec la SCHL pour les cas spéciaux</t>
    </r>
  </si>
  <si>
    <t>Indiquer le solde du prêt qui ne peut être affecté aux immobilisations (avance de fonds, arriérés de taxes, arriérés de paiements hypothécaires, etc.)  La contrepartie doit être inscrite dans l'actif net au compte #3504</t>
  </si>
  <si>
    <t>La contrepartie est présentée au compte #3400</t>
  </si>
  <si>
    <t>Prêt - Plan de sauvetage</t>
  </si>
  <si>
    <r>
      <t>Note à compléter</t>
    </r>
    <r>
      <rPr>
        <sz val="8"/>
        <rFont val="Arial"/>
        <family val="2"/>
      </rPr>
      <t xml:space="preserve"> – Lorsqu'un plan de sauvetage est en cours d'exécution ou en voie de l'être et que le prêt </t>
    </r>
    <r>
      <rPr>
        <u/>
        <sz val="8"/>
        <rFont val="Arial"/>
        <family val="2"/>
      </rPr>
      <t>n'est pas en cours de remboursement (capital et intérêts)</t>
    </r>
    <r>
      <rPr>
        <sz val="8"/>
        <rFont val="Arial"/>
        <family val="2"/>
      </rPr>
      <t>, le solde en capital et les intérêts cumulés doivent être inscrits aux comptes 2610 - 2615 et 2620. Lorsque les modalités de remboursement sont connues, le prêt doit être inclus dans la dette à long terme. La coopérative doit communiquer avec la SCHL pour les cas spéciaux</t>
    </r>
  </si>
  <si>
    <t>Indiquer le solde du prêt qui ne peut être affecté aux immobilisations (avance de fonds, arriérés de taxes, arriérés de paiements hypothécaires, etc.) La contrepartie doit être inscrite dans l'actif net au compte #3504</t>
  </si>
  <si>
    <t xml:space="preserve">Apports reportés </t>
  </si>
  <si>
    <r>
      <rPr>
        <b/>
        <sz val="8"/>
        <rFont val="Arial"/>
        <family val="2"/>
      </rPr>
      <t xml:space="preserve">Note à compléter </t>
    </r>
    <r>
      <rPr>
        <sz val="8"/>
        <rFont val="Arial"/>
        <family val="2"/>
      </rPr>
      <t xml:space="preserve">-  Aide enrichie, contribution d'inititive de rénovation et autres subventions reçues en lien avec les immobilisations - </t>
    </r>
    <r>
      <rPr>
        <b/>
        <sz val="8"/>
        <rFont val="Arial"/>
        <family val="2"/>
      </rPr>
      <t>À détailler par projet et par phase</t>
    </r>
  </si>
  <si>
    <t>Actif net</t>
  </si>
  <si>
    <r>
      <rPr>
        <sz val="9"/>
        <rFont val="Arial"/>
        <family val="2"/>
      </rPr>
      <t>Con</t>
    </r>
    <r>
      <rPr>
        <sz val="9"/>
        <color rgb="FF000000"/>
        <rFont val="Arial"/>
        <family val="2"/>
      </rPr>
      <t>tributions supplémentaires</t>
    </r>
  </si>
  <si>
    <t>Pour les coopératives sous l'article 95 pré-86</t>
  </si>
  <si>
    <t xml:space="preserve">Réserve de subventions excédentaires </t>
  </si>
  <si>
    <t>Pour les coopératives sous l'article 95 pré-86 et OSBL</t>
  </si>
  <si>
    <t>Pour les coopératives sous l'article 95 post-85 (PHI)</t>
  </si>
  <si>
    <t xml:space="preserve">Actif net </t>
  </si>
  <si>
    <t>Réserve spéciale</t>
  </si>
  <si>
    <t>Avec l'autorisation de la SCHL seulement</t>
  </si>
  <si>
    <t>Autres affectations internes (à préciser)</t>
  </si>
  <si>
    <t xml:space="preserve">Parts sociales </t>
  </si>
  <si>
    <r>
      <rPr>
        <b/>
        <sz val="8"/>
        <rFont val="Arial"/>
        <family val="2"/>
      </rPr>
      <t xml:space="preserve">Note à compléter </t>
    </r>
    <r>
      <rPr>
        <sz val="8"/>
        <rFont val="Arial"/>
        <family val="2"/>
      </rPr>
      <t xml:space="preserve"> - Les parts sociales souscrites et payées de la part des membres d'une coopérative</t>
    </r>
  </si>
  <si>
    <t>Actif net investi en immobilisation (ANII)</t>
  </si>
  <si>
    <t>La contrepartie est présentée aux comptes # 2570 et 2620</t>
  </si>
  <si>
    <t xml:space="preserve">Actif net non affecté autre (ANNAA) </t>
  </si>
  <si>
    <t>Note à compléter – Regroupe les comptes de 3500 @ 3505
À détailler par projet et par phase</t>
  </si>
  <si>
    <t>Surplus (déficit) cumulé résiduel pour un OSBL</t>
  </si>
  <si>
    <t>Déficit cumulé financé par une autre dette à long terme</t>
  </si>
  <si>
    <t>Indiquer le solde du prêt qui ne peut être affecté aux immobilisations (avance de fonds, arriérés de taxes, de arriérés de paiements hypothécaires, intérêts cumulés sur le prêt de sauvetage qui est mis sous remboursement en capital et intérêts, etc.) Le solde doit être égale aux comptes 2515 + 2565 + 2615</t>
  </si>
  <si>
    <t xml:space="preserve">Autres </t>
  </si>
  <si>
    <t>Produits</t>
  </si>
  <si>
    <t xml:space="preserve">Revenus de loyers résidentiels </t>
  </si>
  <si>
    <t>Annexe A à remplir – Regroupe les comptes 4000 @ 4050</t>
  </si>
  <si>
    <r>
      <t xml:space="preserve">Correspond aux revenus de location si </t>
    </r>
    <r>
      <rPr>
        <u/>
        <sz val="8"/>
        <rFont val="Arial"/>
        <family val="2"/>
      </rPr>
      <t>tous</t>
    </r>
    <r>
      <rPr>
        <sz val="8"/>
        <rFont val="Arial"/>
        <family val="2"/>
      </rPr>
      <t xml:space="preserve"> les logements étaient loués, tout au long de l'exercice, et ce, au prix du bail sans tenir compte du rabais aux membres, si applicable</t>
    </r>
  </si>
  <si>
    <t>Rabais membres  (pour les coopératives)</t>
  </si>
  <si>
    <t>Somme convenue par l'assemblée générale et qui figure sur le contrat du membre. "X" nombre de logements * "Y $" rabais aux membres mensuel * "Z" nombre de mois</t>
  </si>
  <si>
    <t>Loyer au bail pour tous les logements vacants ou indisponibles à la location sans le rabais aux membres, si applicable</t>
  </si>
  <si>
    <t>Les mois de loyer qui ont été offerts gratuitement. L'entente convenue avec le locataire ou le membre doit figurer au bail</t>
  </si>
  <si>
    <t>L'aide réellement accordée aux locataires dans le programme de supplément au loyer, sans égard à la subvention SCHL reçue</t>
  </si>
  <si>
    <r>
      <t xml:space="preserve">Subventions </t>
    </r>
    <r>
      <rPr>
        <sz val="8"/>
        <rFont val="Arial"/>
        <family val="2"/>
      </rPr>
      <t xml:space="preserve">SCHL </t>
    </r>
    <r>
      <rPr>
        <sz val="8"/>
        <color rgb="FF000000"/>
        <rFont val="Arial"/>
        <family val="2"/>
      </rPr>
      <t xml:space="preserve">– </t>
    </r>
    <r>
      <rPr>
        <sz val="8"/>
        <rFont val="Arial"/>
        <family val="2"/>
      </rPr>
      <t>Aide assujettie au contrôle du revenu (AACR)</t>
    </r>
  </si>
  <si>
    <r>
      <t xml:space="preserve">Montant de l'aide SCHL allouée à titre de subventions aux ménages, tel que reporté sur le formulaire SCHL – section 1 «L'aide assujettie au contrôle du revenu (AACR)», </t>
    </r>
    <r>
      <rPr>
        <b/>
        <sz val="8"/>
        <rFont val="Arial"/>
        <family val="2"/>
      </rPr>
      <t>jusqu'à concurrence maximale du montant de l'aide annuelle</t>
    </r>
  </si>
  <si>
    <r>
      <t xml:space="preserve">Subventions </t>
    </r>
    <r>
      <rPr>
        <sz val="8"/>
        <rFont val="Arial"/>
        <family val="2"/>
      </rPr>
      <t>SCHL</t>
    </r>
    <r>
      <rPr>
        <sz val="8"/>
        <color rgb="FF000000"/>
        <rFont val="Arial"/>
        <family val="2"/>
      </rPr>
      <t xml:space="preserve"> – Soutien au loyer de l'IFLC-2</t>
    </r>
  </si>
  <si>
    <r>
      <t xml:space="preserve">Montant de l'aide SCHL allouée à titre de subventions aux ménages, tel que reporté sur le formulaire SCHL – section 6 «Conciliation du Soutien au loyer de l'IFLC-2», </t>
    </r>
    <r>
      <rPr>
        <b/>
        <sz val="8"/>
        <rFont val="Arial"/>
        <family val="2"/>
      </rPr>
      <t>jusqu'à concurrence maximale du montant de l'aide annuelle</t>
    </r>
  </si>
  <si>
    <t>Autres programmes d'aide aux logements</t>
  </si>
  <si>
    <t>OMH ou autres, spécifiez</t>
  </si>
  <si>
    <r>
      <t xml:space="preserve">Montant qui </t>
    </r>
    <r>
      <rPr>
        <b/>
        <sz val="8"/>
        <rFont val="Arial"/>
        <family val="2"/>
      </rPr>
      <t>excède l'aide annuelle de la SCHL qui a servi à subventionner des ménages</t>
    </r>
    <r>
      <rPr>
        <sz val="8"/>
        <rFont val="Arial"/>
        <family val="2"/>
      </rPr>
      <t>. Le total des comptes 4025 et 4030 doit correspondre au total du formulaire SCHL - section 1 «L'aide assujettie au contrôle du revenu (AACR)»</t>
    </r>
  </si>
  <si>
    <r>
      <rPr>
        <b/>
        <sz val="8"/>
        <rFont val="Arial"/>
        <family val="2"/>
      </rPr>
      <t>Pour les coopératives sous l'article 95 post-85 PHI.</t>
    </r>
    <r>
      <rPr>
        <sz val="8"/>
        <rFont val="Arial"/>
        <family val="2"/>
      </rPr>
      <t xml:space="preserve"> Utilisation de la réserve au courant de l'exercice financier</t>
    </r>
  </si>
  <si>
    <t>Subventions SCHL-Soutien au loyer temporaire</t>
  </si>
  <si>
    <t>Aide en soutien au loyer temporaire et non remboursable, couverant les besoins de  la période du 1er avril 2021 au 31 mars 2022, subvention payé en un seul versement représentant 12 mois d'aide</t>
  </si>
  <si>
    <t xml:space="preserve">Aide prédéterminée </t>
  </si>
  <si>
    <t>Aide assujettie au contrôle du revenu (AACR)</t>
  </si>
  <si>
    <r>
      <rPr>
        <b/>
        <sz val="8"/>
        <color rgb="FF000000"/>
        <rFont val="Arial"/>
        <family val="2"/>
      </rPr>
      <t>Pour les coopératives sous l'article 95 pré-86.</t>
    </r>
    <r>
      <rPr>
        <sz val="8"/>
        <color rgb="FF000000"/>
        <rFont val="Arial"/>
        <family val="2"/>
      </rPr>
      <t xml:space="preserve"> Montant de l'aide SCHL allouée à titre de subventions aux ménages, tel que reporté sur le formulaire SCHL – section 1 «L'aide assujettie au contrôle du revenu (AACR)», </t>
    </r>
    <r>
      <rPr>
        <b/>
        <sz val="8"/>
        <color rgb="FF000000"/>
        <rFont val="Arial"/>
        <family val="2"/>
      </rPr>
      <t>jusqu'à concurrence maximale du montant de l'aide annuelle</t>
    </r>
    <r>
      <rPr>
        <sz val="8"/>
        <color rgb="FF000000"/>
        <rFont val="Arial"/>
        <family val="2"/>
      </rPr>
      <t>. L’excédent sera soit transféré à la réserve de subventions excédentaires si celle-ci n’est pas comblée, soit retourné à la SCHL.</t>
    </r>
    <r>
      <rPr>
        <sz val="8"/>
        <rFont val="Arial"/>
        <family val="2"/>
      </rPr>
      <t xml:space="preserve"> Peut s'ajouter en AACR, l'aide intérimaire versée aux coopératives qui ont adhéré à l'IFLC-2 et dont l'aide expirait entre le 1er avril et 31 août 2020. Pour la comptabilisation de cette aide, voir ci-dessous la ligne réservée aux "Subventions SCHL - Période intérimaire".</t>
    </r>
  </si>
  <si>
    <t>Montant de l'aide SCHL allouée à titre de subventions aux ménages, tel que reporté sur le formulaire SCHL – section 6 «Conciliation du Soutien au loyer de l'IFLC-2», jusqu'à concurrence maximale du montant de l'aide annuelle. Voir aussi "Guide à d'élaboration des états financiers".</t>
  </si>
  <si>
    <t>Le financement transitoire est réservé aux fournisseurs de logements ayant des difficultés à faire la transition vers le nouveau modèle de programme. Il sera octroyé pour une période de vingt-quatre (24) mois à partir de la date effective de l’entente de l’IFLC-2.
Le financement transitoire constitue un complément au volet du soutien au loyer. Les groupes recevront le financement des deux volets simultanément. Une fois le financement transitoire terminé, le fournisseur de logements continuera de recevoir un soutien au loyer jusqu’à la fin de l’entente de l’IFLC-2.
La fréquence des paiements sera déterminée par la SCHL à la suite de l’analyse des besoins du fournisseur de logements.</t>
  </si>
  <si>
    <t>Subventions – SHQ (Programme de supplément au loyer)</t>
  </si>
  <si>
    <t>Subventions autres (Précisez)</t>
  </si>
  <si>
    <t>Aide enrichie</t>
  </si>
  <si>
    <t xml:space="preserve">Aide non remboursable à la SCHL versée et qui ne peut être affecté aux immobilisations (avance de fonds, arriérés de taxes, arriérés de paiements hypothécaires, etc.) suite à un sauvetage financier </t>
  </si>
  <si>
    <t>Constatation annuelle du produit d'un apport reporté</t>
  </si>
  <si>
    <t>Annexe B à remplir – Regroupe les comptes 4900 @ 4999</t>
  </si>
  <si>
    <t>Aide temporaire non remboursable à la SCHL qui a été offerte aux fournisseurs de logement qui ont adhéré à l'IFLC-2, couvre les de la prériode du 1er avril 2022 au 31 juillet 2022</t>
  </si>
  <si>
    <t xml:space="preserve">Espaces de rangement, salles, électroménagers, etc. </t>
  </si>
  <si>
    <t>Toute somme recouvrée au cours de l'exercice qui auparavant avait été comptabilisée à titre de créances douteuses et irrécouvrables</t>
  </si>
  <si>
    <t>TPS - TVQ – réserve de remplacement</t>
  </si>
  <si>
    <t>Portion recouvrable des taxes car l'autorisation à la réserve de remplacement correspond au montant de la facture totale</t>
  </si>
  <si>
    <t>TPS – TVQ – travaux plan de sauvetage</t>
  </si>
  <si>
    <t>Portion recouvrable des taxes car l’autorisation de la dépense pour les travaux de plan de sauvetage correspond au montant de la facture totale</t>
  </si>
  <si>
    <t>Produit de disposition d'immobilisations</t>
  </si>
  <si>
    <t>Autres revenus (si aucun poste existant)</t>
  </si>
  <si>
    <t>Charges</t>
  </si>
  <si>
    <t>Taxes municipales, taxes d'eau, taxes scolaires, droit d'immatriculation pour le rapport annuel. Dépense réelle et non les versements mensuels versés au créancier hypothécaire, s'il y a lieu</t>
  </si>
  <si>
    <t>Assurances habitation et responsabilité civile. Franchise versée lors d'une réclamation</t>
  </si>
  <si>
    <t>Consommation dans les espaces communs, les logements vacants, et doit comprendre le chauffage à l'électricité de certains logements si ces derniers sont loués avec services</t>
  </si>
  <si>
    <t>Consommation dans les espaces communs, les logements vacants, et doit comprendre le chauffage de certains logements si ces derniers sont loués avec services (excluant le chauffage à l'électricité)</t>
  </si>
  <si>
    <t>Annexe C à remplir - Regroupe les comptes 6000 @ 6099</t>
  </si>
  <si>
    <t>Travaux pour lesquels une subvention d'aide enrichie a été accordée et qui ne peut être affecté aux immobilisations</t>
  </si>
  <si>
    <t>Fournitures et matériaux difficilement attribuables à un logement en particulier. Exemples : ampoules, sacs à ordure, produits ménagers, petit outillage (coût inférieur à 200 $), quincaillerie, location d'outils ou d'équipement</t>
  </si>
  <si>
    <t>Extermination, pelouse, système de sécurité, système d'intercom, inspection et entretien des extincteurs, aménagement paysager, aires de stationnement, clôture, entretien des espaces communs, entretien de la tondeuse à gazon, émondage des arbres</t>
  </si>
  <si>
    <t>Main-d'œuvre pour travaux de peinture, de plomberie, d'électricité, de menuiserie, de changement de revêtements de sol. Fournitures et matériaux pour un travail en particulier dans les logements</t>
  </si>
  <si>
    <t>Inspection et entretien</t>
  </si>
  <si>
    <t>Entretien des laveuses, sécheuses et autres</t>
  </si>
  <si>
    <t xml:space="preserve">Autres (si aucun poste existant) </t>
  </si>
  <si>
    <t>Autres dépenses liées au poste entretien - Spécifiez</t>
  </si>
  <si>
    <t>Annexe D à remplir - Regroupe les comptes 6200 @ 6299</t>
  </si>
  <si>
    <t>Autres dépenses liées au poste conciergerie</t>
  </si>
  <si>
    <t>Annexe E à remplir - Regroupe les comptes de 7000 @ 7099</t>
  </si>
  <si>
    <t>Honoraires versés pour les services rendus concernant l'administration et/ou la gestion de l'immeuble (gestion externe)</t>
  </si>
  <si>
    <t>Honoraire de secrétariat</t>
  </si>
  <si>
    <t>Fournitures de bureau, papeterie, frais postaux, fournitures informatiques</t>
  </si>
  <si>
    <t>Téléphone, télécopieur, service Internet, téléavertisseur</t>
  </si>
  <si>
    <t>Frais engagés lors des réunions du conseil d'administration ou d'une assemblée générale</t>
  </si>
  <si>
    <r>
      <t>Frais engagés pour la garde des enfants des locataires qui doivent assister à des réunions du conseil d'administration et d'une assemblée générale - p</t>
    </r>
    <r>
      <rPr>
        <b/>
        <sz val="8"/>
        <color rgb="FF000000"/>
        <rFont val="Arial"/>
        <family val="2"/>
      </rPr>
      <t>our une coopérative seulement</t>
    </r>
  </si>
  <si>
    <t>Liés au compte courant détenu dans une institution financière</t>
  </si>
  <si>
    <t>Intérêts payés sur les retards de paiement de fournisseurs. Exemples : Hydro-Québec, taxes scolaires et municipales</t>
  </si>
  <si>
    <t>Coût d'inscription, de stationnement et des repas liés à cette activité</t>
  </si>
  <si>
    <t>Autres (si aucun poste existant)</t>
  </si>
  <si>
    <t>Autres dépenses liées au poste administration - Spécifiez</t>
  </si>
  <si>
    <t>Intérêts cumulés sur le prêt de sauvetage</t>
  </si>
  <si>
    <t>Annexe F à remplir - Regroupe les comptes de 7500 @ 7515</t>
  </si>
  <si>
    <r>
      <t>Hypothèque 1</t>
    </r>
    <r>
      <rPr>
        <vertAlign val="superscript"/>
        <sz val="8"/>
        <rFont val="Arial"/>
        <family val="2"/>
      </rPr>
      <t>er</t>
    </r>
    <r>
      <rPr>
        <sz val="8"/>
        <rFont val="Arial"/>
        <family val="2"/>
      </rPr>
      <t xml:space="preserve"> rang</t>
    </r>
  </si>
  <si>
    <t>Intérêts de l'exercice (–) intérêts courus au début + intérêts courus à la fin</t>
  </si>
  <si>
    <r>
      <t>Hypothèque 2</t>
    </r>
    <r>
      <rPr>
        <vertAlign val="superscript"/>
        <sz val="8"/>
        <rFont val="Arial"/>
        <family val="2"/>
      </rPr>
      <t>e</t>
    </r>
    <r>
      <rPr>
        <sz val="8"/>
        <rFont val="Arial"/>
        <family val="2"/>
      </rPr>
      <t xml:space="preserve"> rang</t>
    </r>
  </si>
  <si>
    <t>Prêt de sauvetage - FSFCH</t>
  </si>
  <si>
    <t xml:space="preserve">Intérêts payés durant l'exercice </t>
  </si>
  <si>
    <t>Prêt de sauvetage - FAH</t>
  </si>
  <si>
    <t>Annexe G à remplir - Regroupe les comptes de 7600 @ 7615</t>
  </si>
  <si>
    <t>Créances douteuses et irrécouvrables</t>
  </si>
  <si>
    <t>Créances jugées irrécouvrables</t>
  </si>
  <si>
    <t>Annexe H à remplir – Regroupe les comptes 8000 @ 8099</t>
  </si>
  <si>
    <t>Honoraires d'avocats</t>
  </si>
  <si>
    <t>Honoraires autres</t>
  </si>
  <si>
    <t>Mandats spéciaux - spécifiez</t>
  </si>
  <si>
    <r>
      <rPr>
        <b/>
        <sz val="9"/>
        <color rgb="FF000000"/>
        <rFont val="Arial"/>
        <family val="2"/>
      </rPr>
      <t>Annexe I à remplir – Regroupe les comptes 8200 @ 8299</t>
    </r>
    <r>
      <rPr>
        <sz val="8"/>
        <color rgb="FF000000"/>
        <rFont val="Arial"/>
        <family val="2"/>
      </rPr>
      <t xml:space="preserve"> – coût à assumer pour louer un logement vacant et cas problématique de location</t>
    </r>
  </si>
  <si>
    <t>Coût engagé pour l'annonce de logements vacants</t>
  </si>
  <si>
    <t xml:space="preserve">Frais pour enquête de crédit – frais pour régie du logement (frais de régie, stationnement, frais de repas, frais de représentation) – frais pour huissiers (frais payés lors d’une expulsion, d’une subrogation) – frais pour prime de location – frais pour perception </t>
  </si>
  <si>
    <t>Autres dépenses liées à la publicité, à la location et au recouvrement - Spécifiez</t>
  </si>
  <si>
    <t>Déneigement et entretien du terrain</t>
  </si>
  <si>
    <t>Déneigement, sablage et déglaçage des allées de piétons, déneigement du stationnement, entretien de la souffleuse à neige</t>
  </si>
  <si>
    <t>Sauf montant couvert par les taxes municipales</t>
  </si>
  <si>
    <r>
      <rPr>
        <b/>
        <sz val="9"/>
        <color rgb="FF000000"/>
        <rFont val="Arial"/>
        <family val="2"/>
      </rPr>
      <t>Annexe J à remplir – Regroupe les comptes 9000 @ 9700</t>
    </r>
    <r>
      <rPr>
        <b/>
        <sz val="8"/>
        <color rgb="FF000000"/>
        <rFont val="Arial"/>
        <family val="2"/>
      </rPr>
      <t xml:space="preserve"> 
</t>
    </r>
    <r>
      <rPr>
        <sz val="8"/>
        <color rgb="FF000000"/>
        <rFont val="Arial"/>
        <family val="2"/>
      </rPr>
      <t>Toutes dépenses non incluses ailleurs dans le plan comptable</t>
    </r>
  </si>
  <si>
    <t>Souper de Noël, journée spéciale, autres activités</t>
  </si>
  <si>
    <t>Somme versée à un administrateur ou à un locataire suivant la présentation d'un rapport sur le kilométrage parcouru</t>
  </si>
  <si>
    <t>Quotes-parts des dépenses communes (ex. : stationnement commun, pelouse commune, etc.)</t>
  </si>
  <si>
    <t>Buanderie et autres</t>
  </si>
  <si>
    <r>
      <t xml:space="preserve">Inscrire toutes les informations pertinentes au bail emphytéotique. </t>
    </r>
    <r>
      <rPr>
        <b/>
        <sz val="8"/>
        <color rgb="FF000000"/>
        <rFont val="Arial"/>
        <family val="2"/>
      </rPr>
      <t>À détailler dans un note</t>
    </r>
  </si>
  <si>
    <t>Perte sur disposition d'immobilisations</t>
  </si>
  <si>
    <t>TPS -TVH/TVQ - Réserve de remplacement</t>
  </si>
  <si>
    <t>TPS -TVH/TVQ</t>
  </si>
  <si>
    <t>Subventions - Autres</t>
  </si>
  <si>
    <t>TPS - TVH/TVQ - commercial</t>
  </si>
  <si>
    <t>Subventions - Autres (spécifiez)</t>
  </si>
  <si>
    <r>
      <t xml:space="preserve">Conformément au Guide </t>
    </r>
    <r>
      <rPr>
        <sz val="8"/>
        <color theme="1"/>
        <rFont val="Calibri"/>
        <family val="2"/>
        <scheme val="minor"/>
      </rPr>
      <t> </t>
    </r>
    <r>
      <rPr>
        <sz val="11"/>
        <color theme="1"/>
        <rFont val="Calibri"/>
        <family val="2"/>
        <scheme val="minor"/>
      </rPr>
      <t xml:space="preserve">pour l’élaboration des états financiers de la Société canadienne d’hypothèques et de logement (SCHL), il nous est demandé de fournir à la SCHL une copie de la lettre de recommandations émise dans le cadre de notre audit (ci-après les « autres obligations en matière de rapport »). Ces autres obligations en matière de rapport se rattachent à la mission d'audit des états financiers de l’organisme pour l'exercice terminé le </t>
    </r>
    <r>
      <rPr>
        <sz val="11"/>
        <color rgb="FFFF0000"/>
        <rFont val="Calibri"/>
        <family val="2"/>
        <scheme val="minor"/>
      </rPr>
      <t>[date de fin d’exercice]</t>
    </r>
    <r>
      <rPr>
        <sz val="11"/>
        <color theme="1"/>
        <rFont val="Calibri"/>
        <family val="2"/>
        <scheme val="minor"/>
      </rPr>
      <t xml:space="preserve"> que nous avons réalisée et au terme de laquelle nous avons délivré un rapport daté du </t>
    </r>
    <r>
      <rPr>
        <sz val="11"/>
        <color rgb="FFFF0000"/>
        <rFont val="Calibri"/>
        <family val="2"/>
        <scheme val="minor"/>
      </rPr>
      <t>[date du rapport sur les états financiers]</t>
    </r>
    <r>
      <rPr>
        <sz val="11"/>
        <color theme="1"/>
        <rFont val="Calibri"/>
        <family val="2"/>
        <scheme val="minor"/>
      </rPr>
      <t>.</t>
    </r>
    <r>
      <rPr>
        <sz val="8"/>
        <color theme="1"/>
        <rFont val="Calibri"/>
        <family val="2"/>
        <scheme val="minor"/>
      </rPr>
      <t> </t>
    </r>
    <r>
      <rPr>
        <sz val="11"/>
        <color theme="1"/>
        <rFont val="Calibri"/>
        <family val="2"/>
        <scheme val="minor"/>
      </rPr>
      <t xml:space="preserve"> </t>
    </r>
    <r>
      <rPr>
        <sz val="8"/>
        <color theme="1"/>
        <rFont val="Calibri"/>
        <family val="2"/>
        <scheme val="minor"/>
      </rPr>
      <t> </t>
    </r>
    <r>
      <rPr>
        <sz val="11"/>
        <color theme="1"/>
        <rFont val="Calibri"/>
        <family val="2"/>
        <scheme val="minor"/>
      </rPr>
      <t>Nous avons nous-mêmes préparé les autres obligations en matière de rapport.</t>
    </r>
  </si>
  <si>
    <t>AB - 1 C.C. - Appartement - N/A - 2024</t>
  </si>
  <si>
    <t>AB - 1 C.C. - Autre - N/A - 2024</t>
  </si>
  <si>
    <t>AB - 2 C.C. - Appartement - N/A - 2024</t>
  </si>
  <si>
    <t>AB - 2 C.C. - Autre - N/A - 2024</t>
  </si>
  <si>
    <t>AB - 3 C.C. - Appartement - N/A - 2024</t>
  </si>
  <si>
    <t>AB - 3 C.C. - Autre - N/A - 2024</t>
  </si>
  <si>
    <t>AB - 4+ C.C. - Appartement - N/A - 2024</t>
  </si>
  <si>
    <t>AB - 4+ C.C. - Autre - N/A - 2024</t>
  </si>
  <si>
    <t>AB - Studio - Appartement - N/A - 2024</t>
  </si>
  <si>
    <t>AB - Studio - Autre - N/A - 2024</t>
  </si>
  <si>
    <t>BC - 1 C.C. - Appartement - Électricité - 2024</t>
  </si>
  <si>
    <t>BC - 1 C.C. - Appartement - Gaz - 2024</t>
  </si>
  <si>
    <t>BC - 1 C.C. - Autre - Électricité - 2024</t>
  </si>
  <si>
    <t>BC - 1 C.C. - Autre - Gaz - 2024</t>
  </si>
  <si>
    <t>BC - 2 C.C. - Appartement - Électricité - 2024</t>
  </si>
  <si>
    <t>BC - 2 C.C. - Appartement - Gaz - 2024</t>
  </si>
  <si>
    <t>BC - 2 C.C. - Autre - Électricité - 2024</t>
  </si>
  <si>
    <t>BC - 2 C.C. - Autre - Gaz - 2024</t>
  </si>
  <si>
    <t>BC - 3 C.C. - Appartement - Électricité - 2024</t>
  </si>
  <si>
    <t>BC - 3 C.C. - Appartement - Gaz - 2024</t>
  </si>
  <si>
    <t>BC - 3 C.C. - Autre - Électricité - 2024</t>
  </si>
  <si>
    <t>BC - 3 C.C. - Autre - Gaz - 2024</t>
  </si>
  <si>
    <t>BC - 4+ C.C. - Appartement - Électricité - 2024</t>
  </si>
  <si>
    <t>BC - 4+ C.C. - Appartement - Gaz - 2024</t>
  </si>
  <si>
    <t>BC - 4+ C.C. - Autre - Électricité - 2024</t>
  </si>
  <si>
    <t>BC - 4+ C.C. - Autre - Gaz - 2024</t>
  </si>
  <si>
    <t>BC - 5+ bedroom - Appartement - Électricité - 2024</t>
  </si>
  <si>
    <t>BC - 5+ bedroom - Appartement - Gaz - 2024</t>
  </si>
  <si>
    <t>BC - 5+ bedroom - Autre - Électricité - 2024</t>
  </si>
  <si>
    <t>BC - 5+ bedroom - Autre - Gaz - 2024</t>
  </si>
  <si>
    <t>BC - Studio - Appartement - Électricité - 2024</t>
  </si>
  <si>
    <t>BC - Studio - Appartement - Gaz - 2024</t>
  </si>
  <si>
    <t>BC - Studio - Autre - Électricité - 2024</t>
  </si>
  <si>
    <t>BC - Studio - Autre - Gaz - 2024</t>
  </si>
  <si>
    <t>MB - 1 C.C. - Appartement - N/A - 2024</t>
  </si>
  <si>
    <t>MB - 1 C.C. - Autre - N/A - 2024</t>
  </si>
  <si>
    <t>MB - 2 C.C. - Appartement - N/A - 2024</t>
  </si>
  <si>
    <t>MB - 2 C.C. - Autre - N/A - 2024</t>
  </si>
  <si>
    <t>MB - 3 C.C. - Appartement - N/A - 2024</t>
  </si>
  <si>
    <t>MB - 3 C.C. - Autre - N/A - 2024</t>
  </si>
  <si>
    <t>MB - 4+ C.C. - Appartement - N/A - 2024</t>
  </si>
  <si>
    <t>MB - 4+ C.C. - Autre - N/A - 2024</t>
  </si>
  <si>
    <t>MB - Studio - Appartement - N/A - 2024</t>
  </si>
  <si>
    <t>MB - Studio - Autre - N/A - 2024</t>
  </si>
  <si>
    <t>NB - 1 C.C. - Appartement - N/A - 2024</t>
  </si>
  <si>
    <t>NB - 1 C.C. - Autre - N/A - 2024</t>
  </si>
  <si>
    <t>NB - 2 C.C. - Appartement - N/A - 2024</t>
  </si>
  <si>
    <t>NB - 2 C.C. - Autre - N/A - 2024</t>
  </si>
  <si>
    <t>NB - 3 C.C. - Appartement - N/A - 2024</t>
  </si>
  <si>
    <t>NB - 3 C.C. - Autre - N/A - 2024</t>
  </si>
  <si>
    <t>NB - 4+ C.C. - Appartement - N/A - 2024</t>
  </si>
  <si>
    <t>NB - 4+ C.C. - Autre - N/A - 2024</t>
  </si>
  <si>
    <t>NB - Studio - Appartement - N/A - 2024</t>
  </si>
  <si>
    <t>NB - Studio - Autre - N/A - 2024</t>
  </si>
  <si>
    <t>ON - 1 C.C. - Appartement - Électricité - 2024</t>
  </si>
  <si>
    <t>ON - 1 C.C. - Appartement - Gaz - 2024</t>
  </si>
  <si>
    <t>ON - 1 C.C. - Autre - Électricité - 2024</t>
  </si>
  <si>
    <t>ON - 1 C.C. - Autre - Gaz - 2024</t>
  </si>
  <si>
    <t>ON - 2 C.C. - Appartement - Électricité - 2024</t>
  </si>
  <si>
    <t>ON - 2 C.C. - Appartement - Gaz - 2024</t>
  </si>
  <si>
    <t>ON - 2 C.C. - Autre - Électricité - 2024</t>
  </si>
  <si>
    <t>ON - 2 C.C. - Autre - Gaz - 2024</t>
  </si>
  <si>
    <t>ON - 3 C.C. - Appartement - Électricité - 2024</t>
  </si>
  <si>
    <t>ON - 3 C.C. - Appartement - Gaz - 2024</t>
  </si>
  <si>
    <t>ON - 3 C.C. - Autre - Électricité - 2024</t>
  </si>
  <si>
    <t>ON - 3 C.C. - Autre - Gaz - 2024</t>
  </si>
  <si>
    <t>ON - 4+ C.C. - Appartement - Électricité - 2024</t>
  </si>
  <si>
    <t>ON - 4+ C.C. - Appartement - Gaz - 2024</t>
  </si>
  <si>
    <t>ON - 4+ C.C. - Autre - Électricité - 2024</t>
  </si>
  <si>
    <t>ON - 4+ C.C. - Autre - Gaz - 2024</t>
  </si>
  <si>
    <t>ON - 5+ bedroom - Appartement - Électricité - 2024</t>
  </si>
  <si>
    <t>ON - 5+ bedroom - Appartement - Gaz - 2024</t>
  </si>
  <si>
    <t>ON - 5+ bedroom - Autre - Électricité - 2024</t>
  </si>
  <si>
    <t>ON - 5+ bedroom - Autre - Gaz - 2024</t>
  </si>
  <si>
    <t>ON - Studio - Appartement - Électricité - 2024</t>
  </si>
  <si>
    <t>ON - Studio - Appartement - Gaz - 2024</t>
  </si>
  <si>
    <t>ON - Studio - Autre - Électricité - 2024</t>
  </si>
  <si>
    <t>ON - Studio - Autre - Gaz - 2024</t>
  </si>
  <si>
    <t>PE - 1 C.C. - Appartement - Électricité - 2024</t>
  </si>
  <si>
    <t>PE - 1 C.C. - Appartement - Gaz - 2024</t>
  </si>
  <si>
    <t>PE - 1 C.C. - Autre - Électricité - 2024</t>
  </si>
  <si>
    <t>PE - 1 C.C. - Autre - Gaz - 2024</t>
  </si>
  <si>
    <t>PE - 1 C.C. - SDH - Électricité - 2024</t>
  </si>
  <si>
    <t>PE - 1 C.C. - SDH - Gaz - 2024</t>
  </si>
  <si>
    <t>PE - 2 C.C. - Appartement - Électricité - 2024</t>
  </si>
  <si>
    <t>PE - 2 C.C. - Appartement - Gaz - 2024</t>
  </si>
  <si>
    <t>PE - 2 C.C. - Autre - Électricité - 2024</t>
  </si>
  <si>
    <t>PE - 2 C.C. - Autre - Gaz - 2024</t>
  </si>
  <si>
    <t>PE - 2 C.C. - SDH - Électricité - 2024</t>
  </si>
  <si>
    <t>PE - 2 C.C. - SDH - Gaz - 2024</t>
  </si>
  <si>
    <t>PE - 3 C.C. - Appartement - Électricité - 2024</t>
  </si>
  <si>
    <t>PE - 3 C.C. - Appartement - Gaz - 2024</t>
  </si>
  <si>
    <t>PE - 3 C.C. - Autre - Électricité - 2024</t>
  </si>
  <si>
    <t>PE - 3 C.C. - Autre - Gaz - 2024</t>
  </si>
  <si>
    <t>PE - 3 C.C. - SDH - Électricité - 2024</t>
  </si>
  <si>
    <t>PE - 3 C.C. - SDH - Gaz - 2024</t>
  </si>
  <si>
    <t>PE - 4+ C.C. - Appartement - Électricité - 2024</t>
  </si>
  <si>
    <t>PE - 4+ C.C. - Appartement - Gaz - 2024</t>
  </si>
  <si>
    <t>PE - 4+ C.C. - Autre - Électricité - 2024</t>
  </si>
  <si>
    <t>PE - 4+ C.C. - Autre - Gaz - 2024</t>
  </si>
  <si>
    <t>PE - 4+ C.C. - SDH - Électricité - 2024</t>
  </si>
  <si>
    <t>PE - 4+ C.C. - SDH - Gaz - 2024</t>
  </si>
  <si>
    <t>PE - 5+ bedroom - Appartement - Électricité - 2024</t>
  </si>
  <si>
    <t>PE - 5+ bedroom - Appartement - Gaz - 2024</t>
  </si>
  <si>
    <t>PE - 5+ bedroom - Autre - Électricité - 2024</t>
  </si>
  <si>
    <t>PE - 5+ bedroom - Autre - Gaz - 2024</t>
  </si>
  <si>
    <t>PE - 5+ bedroom - SDH - Électricité - 2024</t>
  </si>
  <si>
    <t>PE - 5+ bedroom - SDH - Gaz - 2024</t>
  </si>
  <si>
    <t>PE - Studio - Appartement - Électricité - 2024</t>
  </si>
  <si>
    <t>PE - Studio - Appartement - Gaz - 2024</t>
  </si>
  <si>
    <t>PE - Studio - Autre - Électricité - 2024</t>
  </si>
  <si>
    <t>PE - Studio - Autre - Gaz - 2024</t>
  </si>
  <si>
    <t>PE - Studio - SDH - Électricité - 2024</t>
  </si>
  <si>
    <t>PE - Studio - SDH - Gaz - 2024</t>
  </si>
  <si>
    <t>QC - 1 C.C. - Appartement - Électricité - 2024</t>
  </si>
  <si>
    <t>QC - 1 C.C. - Appartement - Gaz - 2024</t>
  </si>
  <si>
    <t>QC - 1 C.C. - Appartement - Huile - 2024</t>
  </si>
  <si>
    <t>QC - 1 C.C. - Autre - Électricité - 2024</t>
  </si>
  <si>
    <t>QC - 1 C.C. - Autre - Gaz - 2024</t>
  </si>
  <si>
    <t>QC - 1 C.C. - Autre - Huile - 2024</t>
  </si>
  <si>
    <t>QC - 2 C.C. - Appartement - Électricité - 2024</t>
  </si>
  <si>
    <t>QC - 2 C.C. - Appartement - Gaz - 2024</t>
  </si>
  <si>
    <t>QC - 2 C.C. - Appartement - Huile - 2024</t>
  </si>
  <si>
    <t>QC - 2 C.C. - Autre - Électricité - 2024</t>
  </si>
  <si>
    <t>QC - 2 C.C. - Autre - Gaz - 2024</t>
  </si>
  <si>
    <t>QC - 2 C.C. - Autre - Huile - 2024</t>
  </si>
  <si>
    <t>QC - 3 C.C. - Appartement - Électricité - 2024</t>
  </si>
  <si>
    <t>QC - 3 C.C. - Appartement - Gaz - 2024</t>
  </si>
  <si>
    <t>QC - 3 C.C. - Appartement - Huile - 2024</t>
  </si>
  <si>
    <t>QC - 3 C.C. - Autre - Électricité - 2024</t>
  </si>
  <si>
    <t>QC - 3 C.C. - Autre - Gaz - 2024</t>
  </si>
  <si>
    <t>QC - 3 C.C. - Autre - Huile - 2024</t>
  </si>
  <si>
    <t>QC - 4+ C.C. - Appartement - Électricité - 2024</t>
  </si>
  <si>
    <t>QC - 4+ C.C. - Appartement - Gaz - 2024</t>
  </si>
  <si>
    <t>QC - 4+ C.C. - Appartement - Huile - 2024</t>
  </si>
  <si>
    <t>QC - 4+ C.C. - Autre - Électricité - 2024</t>
  </si>
  <si>
    <t>QC - 4+ C.C. - Autre - Gaz - 2024</t>
  </si>
  <si>
    <t>QC - 4+ C.C. - Autre - Huile - 2024</t>
  </si>
  <si>
    <t>QC - Studio - Appartement - Électricité - 2024</t>
  </si>
  <si>
    <t>QC - Studio - Appartement - Gaz - 2024</t>
  </si>
  <si>
    <t>QC - Studio - Appartement - Huile - 2024</t>
  </si>
  <si>
    <t>QC - Studio - Autre - Électricité - 2024</t>
  </si>
  <si>
    <t>QC - Studio - Autre - Gaz - 2024</t>
  </si>
  <si>
    <t>QC - Studio - Autre - Huile - 2024</t>
  </si>
  <si>
    <t>SK - 1 C.C. - Appartement - N/A - 2024</t>
  </si>
  <si>
    <t>SK - 1 C.C. - Autre - N/A - 2024</t>
  </si>
  <si>
    <t>SK - 2 C.C. - Appartement - N/A - 2024</t>
  </si>
  <si>
    <t>SK - 2 C.C. - Autre - N/A - 2024</t>
  </si>
  <si>
    <t>SK - 3 C.C. - Appartement - N/A - 2024</t>
  </si>
  <si>
    <t>SK - 3 C.C. - Autre - N/A - 2024</t>
  </si>
  <si>
    <t>SK - 4+ C.C. - Appartement - N/A - 2024</t>
  </si>
  <si>
    <t>SK - 4+ C.C. - Autre - N/A - 2024</t>
  </si>
  <si>
    <t>SK - Studio - Appartement - N/A - 2024</t>
  </si>
  <si>
    <t>SK - Studio - Autre - N/A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</si>
</sst>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 #,##0_)\ &quot;$&quot;_ ;_ * \(#,##0\)\ &quot;$&quot;_ ;_ * &quot;-&quot;_)\ &quot;$&quot;_ ;_ @_ "/>
    <numFmt numFmtId="44" formatCode="_ * #,##0.00_)\ &quot;$&quot;_ ;_ * \(#,##0.00\)\ &quot;$&quot;_ ;_ * &quot;-&quot;??_)\ &quot;$&quot;_ ;_ @_ "/>
    <numFmt numFmtId="164" formatCode="_(&quot;$&quot;* #,##0.00_);_(&quot;$&quot;* \(#,##0.00\);_(&quot;$&quot;* &quot;-&quot;??_);_(@_)"/>
    <numFmt numFmtId="165" formatCode="_-&quot;$&quot;* #,##0.00_-;\-&quot;$&quot;* #,##0.00_-;_-&quot;$&quot;* &quot;-&quot;??_-;_-@_-"/>
    <numFmt numFmtId="166" formatCode="d/mmm/yy"/>
    <numFmt numFmtId="167" formatCode="_-[$$-1009]* #,##0.00_-;\-[$$-1009]* #,##0.00_-;_-[$$-1009]* &quot;-&quot;??_-;_-@_-"/>
    <numFmt numFmtId="168" formatCode="&quot;$&quot;#,##0.00"/>
    <numFmt numFmtId="169" formatCode="_-[$$-1009]* #,##0.00_-;\-[$$-1009]* #,##0.00_-;_-[$$-1009]* &quot;-&quot;_-;_-@_-"/>
    <numFmt numFmtId="170" formatCode="_(&quot;$&quot;* #,##0.00_);_(&quot;$&quot;* \(#,##0.00\);_(&quot;$&quot;* &quot;-&quot;_);_(@_)"/>
    <numFmt numFmtId="171" formatCode="_-* #,##0.00_-;\-* #,##0.00_-;_-* &quot;-&quot;??_-;_-@_-"/>
    <numFmt numFmtId="172" formatCode="_ * #,##0.00_)\ [$$-C0C]_ ;_ * \(#,##0.00\)\ [$$-C0C]_ ;_ * &quot;-&quot;??_)\ [$$-C0C]_ ;_ @_ "/>
    <numFmt numFmtId="173" formatCode="_ * #,##0_)\ _$_ ;_ * \(#,##0\)\ _$_ ;_ * &quot;-&quot;_)\ _$_ ;_ @_ "/>
    <numFmt numFmtId="174" formatCode="#,##0\ &quot;$&quot;"/>
  </numFmts>
  <fonts count="100">
    <font>
      <sz val="11"/>
      <color theme="1"/>
      <name val="Calibri"/>
      <family val="2"/>
      <scheme val="minor"/>
    </font>
    <font>
      <sz val="11"/>
      <color theme="1"/>
      <name val="Calibri"/>
      <family val="2"/>
      <scheme val="minor"/>
    </font>
    <font>
      <b/>
      <sz val="11"/>
      <color theme="1"/>
      <name val="Calibri"/>
      <family val="2"/>
      <scheme val="minor"/>
    </font>
    <font>
      <b/>
      <sz val="14"/>
      <color theme="0"/>
      <name val="Gill Sans"/>
      <family val="2"/>
    </font>
    <font>
      <b/>
      <sz val="10"/>
      <name val="Gill Sans"/>
      <family val="2"/>
    </font>
    <font>
      <b/>
      <sz val="10"/>
      <color theme="1"/>
      <name val="Gill Sans"/>
      <family val="2"/>
    </font>
    <font>
      <sz val="10"/>
      <color theme="1"/>
      <name val="Gill Sans"/>
      <family val="2"/>
    </font>
    <font>
      <b/>
      <sz val="10"/>
      <color theme="1"/>
      <name val="Gill Sans"/>
    </font>
    <font>
      <sz val="10"/>
      <name val="Gill Sans"/>
      <family val="2"/>
    </font>
    <font>
      <b/>
      <sz val="10"/>
      <color theme="0"/>
      <name val="Gill Sans"/>
      <family val="2"/>
    </font>
    <font>
      <sz val="10"/>
      <color indexed="12"/>
      <name val="Gill Sans"/>
      <family val="2"/>
    </font>
    <font>
      <sz val="9"/>
      <name val="Gill Sans"/>
      <family val="2"/>
    </font>
    <font>
      <sz val="10"/>
      <color rgb="FFFF0000"/>
      <name val="Gill Sans"/>
      <family val="2"/>
    </font>
    <font>
      <b/>
      <sz val="8"/>
      <name val="Gill Sans"/>
      <family val="2"/>
    </font>
    <font>
      <b/>
      <i/>
      <sz val="10"/>
      <color theme="1"/>
      <name val="Gill Sans"/>
      <family val="2"/>
    </font>
    <font>
      <sz val="9"/>
      <color theme="1"/>
      <name val="Gill Sans"/>
      <family val="2"/>
    </font>
    <font>
      <b/>
      <sz val="10"/>
      <name val="Gill Sans"/>
    </font>
    <font>
      <b/>
      <sz val="10"/>
      <color rgb="FFFF0000"/>
      <name val="Gill Sans"/>
      <family val="2"/>
    </font>
    <font>
      <sz val="10"/>
      <color theme="1"/>
      <name val="Gill Sans"/>
    </font>
    <font>
      <i/>
      <sz val="10"/>
      <color theme="1"/>
      <name val="Gill Sans"/>
      <family val="2"/>
    </font>
    <font>
      <sz val="8"/>
      <color theme="1"/>
      <name val="Gill Sans"/>
      <family val="2"/>
    </font>
    <font>
      <b/>
      <sz val="10"/>
      <color rgb="FFFF0000"/>
      <name val="Gill Sans"/>
    </font>
    <font>
      <sz val="10"/>
      <name val="Gill Sans"/>
    </font>
    <font>
      <b/>
      <sz val="9"/>
      <color rgb="FFFF0000"/>
      <name val="Gill Sans"/>
    </font>
    <font>
      <sz val="9"/>
      <color theme="1"/>
      <name val="Gill Sans"/>
    </font>
    <font>
      <b/>
      <sz val="11"/>
      <color theme="0"/>
      <name val="Calibri"/>
      <family val="2"/>
      <scheme val="minor"/>
    </font>
    <font>
      <b/>
      <sz val="14"/>
      <name val="Gill Sans"/>
      <family val="2"/>
    </font>
    <font>
      <b/>
      <sz val="10"/>
      <name val="Arial"/>
      <family val="2"/>
    </font>
    <font>
      <sz val="9"/>
      <color indexed="81"/>
      <name val="Tahoma"/>
      <family val="2"/>
    </font>
    <font>
      <sz val="11"/>
      <color theme="0"/>
      <name val="Calibri"/>
      <family val="2"/>
      <scheme val="minor"/>
    </font>
    <font>
      <sz val="11"/>
      <color rgb="FFFF0000"/>
      <name val="Calibri"/>
      <family val="2"/>
      <scheme val="minor"/>
    </font>
    <font>
      <sz val="8"/>
      <color rgb="FF000000"/>
      <name val="Segoe UI"/>
      <family val="2"/>
    </font>
    <font>
      <sz val="11"/>
      <color rgb="FF000000"/>
      <name val="Calibri"/>
      <family val="2"/>
    </font>
    <font>
      <sz val="11"/>
      <color theme="1"/>
      <name val="Calibri Light"/>
      <family val="2"/>
    </font>
    <font>
      <b/>
      <sz val="16"/>
      <color theme="1"/>
      <name val="Arial"/>
      <family val="2"/>
    </font>
    <font>
      <sz val="16"/>
      <color theme="1"/>
      <name val="Arial"/>
      <family val="2"/>
    </font>
    <font>
      <sz val="11"/>
      <color theme="1"/>
      <name val="Arial"/>
      <family val="2"/>
    </font>
    <font>
      <sz val="10"/>
      <color theme="1"/>
      <name val="Arial"/>
      <family val="2"/>
    </font>
    <font>
      <sz val="8"/>
      <color theme="1"/>
      <name val="Arial"/>
      <family val="2"/>
    </font>
    <font>
      <b/>
      <sz val="12"/>
      <color theme="1"/>
      <name val="Arial"/>
      <family val="2"/>
    </font>
    <font>
      <b/>
      <sz val="10"/>
      <color theme="1"/>
      <name val="Arial"/>
      <family val="2"/>
    </font>
    <font>
      <b/>
      <sz val="11"/>
      <color theme="1"/>
      <name val="Arial"/>
      <family val="2"/>
    </font>
    <font>
      <b/>
      <sz val="12"/>
      <color rgb="FF000000"/>
      <name val="Arial"/>
      <family val="2"/>
    </font>
    <font>
      <b/>
      <sz val="10"/>
      <color rgb="FF000000"/>
      <name val="Arial"/>
      <family val="2"/>
    </font>
    <font>
      <sz val="11"/>
      <name val="Arial"/>
      <family val="2"/>
    </font>
    <font>
      <b/>
      <sz val="11"/>
      <color rgb="FF000000"/>
      <name val="Arial"/>
      <family val="2"/>
    </font>
    <font>
      <sz val="12"/>
      <color theme="1"/>
      <name val="Cambria"/>
      <family val="1"/>
    </font>
    <font>
      <b/>
      <sz val="14"/>
      <color theme="1"/>
      <name val="Arial"/>
      <family val="2"/>
    </font>
    <font>
      <b/>
      <vertAlign val="superscript"/>
      <sz val="14"/>
      <color theme="1"/>
      <name val="Arial"/>
      <family val="2"/>
    </font>
    <font>
      <sz val="14"/>
      <color theme="1"/>
      <name val="Arial"/>
      <family val="2"/>
    </font>
    <font>
      <b/>
      <sz val="11"/>
      <name val="Arial"/>
      <family val="2"/>
    </font>
    <font>
      <b/>
      <sz val="11"/>
      <color rgb="FFFF0000"/>
      <name val="Arial"/>
      <family val="2"/>
    </font>
    <font>
      <sz val="11"/>
      <color rgb="FFFF0000"/>
      <name val="Arial"/>
      <family val="2"/>
    </font>
    <font>
      <strike/>
      <sz val="11"/>
      <color theme="1"/>
      <name val="Arial"/>
      <family val="2"/>
    </font>
    <font>
      <sz val="11"/>
      <color theme="1"/>
      <name val="Symbol"/>
      <family val="1"/>
      <charset val="2"/>
    </font>
    <font>
      <sz val="7"/>
      <color theme="1"/>
      <name val="Times New Roman"/>
      <family val="1"/>
    </font>
    <font>
      <sz val="11"/>
      <name val="Symbol"/>
      <family val="1"/>
      <charset val="2"/>
    </font>
    <font>
      <sz val="7"/>
      <name val="Times New Roman"/>
      <family val="1"/>
    </font>
    <font>
      <b/>
      <i/>
      <vertAlign val="superscript"/>
      <sz val="11"/>
      <color theme="1"/>
      <name val="Arial"/>
      <family val="2"/>
    </font>
    <font>
      <b/>
      <i/>
      <sz val="11"/>
      <color theme="1"/>
      <name val="Arial"/>
      <family val="2"/>
    </font>
    <font>
      <b/>
      <sz val="12"/>
      <color rgb="FFFF0000"/>
      <name val="Arial"/>
      <family val="2"/>
    </font>
    <font>
      <sz val="12"/>
      <color theme="1"/>
      <name val="Arial"/>
      <family val="2"/>
    </font>
    <font>
      <b/>
      <sz val="12"/>
      <name val="Arial"/>
      <family val="2"/>
    </font>
    <font>
      <sz val="11"/>
      <color rgb="FF00B0F0"/>
      <name val="Arial"/>
      <family val="2"/>
    </font>
    <font>
      <sz val="9"/>
      <color theme="1"/>
      <name val="Arial"/>
      <family val="2"/>
    </font>
    <font>
      <b/>
      <i/>
      <sz val="12"/>
      <color theme="1"/>
      <name val="Arial"/>
      <family val="2"/>
    </font>
    <font>
      <b/>
      <sz val="10"/>
      <color rgb="FFFF0000"/>
      <name val="Arial"/>
      <family val="2"/>
    </font>
    <font>
      <sz val="10"/>
      <name val="Arial"/>
      <family val="2"/>
    </font>
    <font>
      <b/>
      <i/>
      <u/>
      <sz val="11"/>
      <color theme="1"/>
      <name val="Arial"/>
      <family val="2"/>
    </font>
    <font>
      <i/>
      <sz val="10"/>
      <color theme="1"/>
      <name val="Arial"/>
      <family val="2"/>
    </font>
    <font>
      <sz val="10"/>
      <color theme="1"/>
      <name val="Calibri"/>
      <family val="2"/>
      <scheme val="minor"/>
    </font>
    <font>
      <sz val="8"/>
      <color theme="1"/>
      <name val="Calibri"/>
      <family val="2"/>
      <scheme val="minor"/>
    </font>
    <font>
      <b/>
      <sz val="8"/>
      <color theme="1"/>
      <name val="Arial"/>
      <family val="2"/>
    </font>
    <font>
      <sz val="8"/>
      <color rgb="FF000000"/>
      <name val="Arial"/>
      <family val="2"/>
    </font>
    <font>
      <b/>
      <sz val="8"/>
      <color rgb="FF000000"/>
      <name val="Arial"/>
      <family val="2"/>
    </font>
    <font>
      <b/>
      <u/>
      <sz val="11"/>
      <name val="Arial"/>
      <family val="2"/>
    </font>
    <font>
      <b/>
      <sz val="11"/>
      <color rgb="FF00B050"/>
      <name val="Arial"/>
      <family val="2"/>
    </font>
    <font>
      <b/>
      <u/>
      <sz val="11"/>
      <color theme="1"/>
      <name val="Arial"/>
      <family val="2"/>
    </font>
    <font>
      <b/>
      <sz val="10.5"/>
      <color theme="1"/>
      <name val="Arial"/>
      <family val="2"/>
    </font>
    <font>
      <sz val="10.5"/>
      <color theme="1"/>
      <name val="Arial"/>
      <family val="2"/>
    </font>
    <font>
      <sz val="12"/>
      <name val="Arial"/>
      <family val="2"/>
    </font>
    <font>
      <sz val="11"/>
      <name val="Calibri"/>
      <family val="2"/>
      <scheme val="minor"/>
    </font>
    <font>
      <sz val="8"/>
      <color theme="1"/>
      <name val="Bookman Old Style"/>
      <family val="1"/>
    </font>
    <font>
      <sz val="12"/>
      <color rgb="FFFF0000"/>
      <name val="Arial"/>
      <family val="2"/>
    </font>
    <font>
      <b/>
      <sz val="9"/>
      <color theme="1"/>
      <name val="Arial"/>
      <family val="2"/>
    </font>
    <font>
      <sz val="9"/>
      <color rgb="FF000000"/>
      <name val="Arial"/>
      <family val="2"/>
    </font>
    <font>
      <sz val="8"/>
      <name val="Arial"/>
      <family val="2"/>
    </font>
    <font>
      <sz val="9"/>
      <name val="Arial"/>
      <family val="2"/>
    </font>
    <font>
      <sz val="8"/>
      <color rgb="FF00B050"/>
      <name val="Arial"/>
      <family val="2"/>
    </font>
    <font>
      <u/>
      <sz val="8"/>
      <color rgb="FF000000"/>
      <name val="Arial"/>
      <family val="2"/>
    </font>
    <font>
      <b/>
      <sz val="9"/>
      <color rgb="FF000000"/>
      <name val="Arial"/>
      <family val="2"/>
    </font>
    <font>
      <b/>
      <sz val="9"/>
      <name val="Arial"/>
      <family val="2"/>
    </font>
    <font>
      <strike/>
      <sz val="8"/>
      <color rgb="FFFF0000"/>
      <name val="Arial"/>
      <family val="2"/>
    </font>
    <font>
      <b/>
      <strike/>
      <sz val="9"/>
      <color rgb="FFFF0000"/>
      <name val="Arial"/>
      <family val="2"/>
    </font>
    <font>
      <b/>
      <strike/>
      <sz val="8"/>
      <color rgb="FFFF0000"/>
      <name val="Arial"/>
      <family val="2"/>
    </font>
    <font>
      <b/>
      <sz val="8"/>
      <name val="Arial"/>
      <family val="2"/>
    </font>
    <font>
      <u/>
      <sz val="8"/>
      <name val="Arial"/>
      <family val="2"/>
    </font>
    <font>
      <sz val="8"/>
      <color rgb="FFFF0000"/>
      <name val="Arial"/>
      <family val="2"/>
    </font>
    <font>
      <b/>
      <sz val="8"/>
      <color rgb="FF0000FF"/>
      <name val="Arial"/>
      <family val="2"/>
    </font>
    <font>
      <vertAlign val="superscript"/>
      <sz val="8"/>
      <name val="Arial"/>
      <family val="2"/>
    </font>
  </fonts>
  <fills count="21">
    <fill>
      <patternFill patternType="none"/>
    </fill>
    <fill>
      <patternFill patternType="gray125"/>
    </fill>
    <fill>
      <patternFill patternType="solid">
        <fgColor theme="3" tint="-0.249977111117893"/>
        <bgColor indexed="8"/>
      </patternFill>
    </fill>
    <fill>
      <patternFill patternType="solid">
        <fgColor indexed="9"/>
        <bgColor indexed="64"/>
      </patternFill>
    </fill>
    <fill>
      <patternFill patternType="solid">
        <fgColor rgb="FFFCE4D6"/>
        <bgColor indexed="64"/>
      </patternFill>
    </fill>
    <fill>
      <patternFill patternType="solid">
        <fgColor theme="0"/>
        <bgColor indexed="64"/>
      </patternFill>
    </fill>
    <fill>
      <patternFill patternType="solid">
        <fgColor rgb="FFD4DEF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theme="6" tint="0.79998168889431442"/>
      </patternFill>
    </fill>
    <fill>
      <patternFill patternType="solid">
        <fgColor rgb="FFEBEEF1"/>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4" tint="0.79998168889431442"/>
        <bgColor indexed="8"/>
      </patternFill>
    </fill>
    <fill>
      <patternFill patternType="solid">
        <fgColor theme="4" tint="0.79998168889431442"/>
        <bgColor indexed="64"/>
      </patternFill>
    </fill>
    <fill>
      <patternFill patternType="solid">
        <fgColor theme="4" tint="0.59999389629810485"/>
        <bgColor indexed="8"/>
      </patternFill>
    </fill>
    <fill>
      <patternFill patternType="solid">
        <fgColor rgb="FFC9C9C9"/>
        <bgColor indexed="64"/>
      </patternFill>
    </fill>
    <fill>
      <patternFill patternType="solid">
        <fgColor theme="4" tint="-0.499984740745262"/>
        <bgColor indexed="8"/>
      </patternFill>
    </fill>
    <fill>
      <patternFill patternType="solid">
        <fgColor rgb="FFFFFF00"/>
        <bgColor indexed="64"/>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style="medium">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style="hair">
        <color indexed="64"/>
      </right>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theme="6"/>
      </left>
      <right style="thin">
        <color theme="6"/>
      </right>
      <top style="thin">
        <color theme="6"/>
      </top>
      <bottom style="thin">
        <color theme="6"/>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theme="5" tint="0.59996337778862885"/>
      </right>
      <top/>
      <bottom style="thin">
        <color theme="5" tint="0.59996337778862885"/>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ashed">
        <color auto="1"/>
      </bottom>
      <diagonal/>
    </border>
    <border>
      <left/>
      <right/>
      <top/>
      <bottom style="double">
        <color indexed="64"/>
      </bottom>
      <diagonal/>
    </border>
    <border>
      <left/>
      <right/>
      <top style="thin">
        <color indexed="64"/>
      </top>
      <bottom style="double">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67" fillId="0" borderId="0"/>
  </cellStyleXfs>
  <cellXfs count="673">
    <xf numFmtId="0" fontId="0" fillId="0" borderId="0" xfId="0"/>
    <xf numFmtId="0" fontId="4" fillId="3" borderId="4" xfId="0" applyFont="1" applyFill="1" applyBorder="1"/>
    <xf numFmtId="166" fontId="5" fillId="0" borderId="5" xfId="0" applyNumberFormat="1" applyFont="1" applyBorder="1" applyAlignment="1">
      <alignment horizontal="right"/>
    </xf>
    <xf numFmtId="0" fontId="6" fillId="3" borderId="7" xfId="0" applyFont="1" applyFill="1" applyBorder="1"/>
    <xf numFmtId="0" fontId="6" fillId="3" borderId="0" xfId="0" applyFont="1" applyFill="1"/>
    <xf numFmtId="0" fontId="6" fillId="0" borderId="0" xfId="0" applyFont="1"/>
    <xf numFmtId="0" fontId="6" fillId="0" borderId="8" xfId="0" applyFont="1" applyBorder="1"/>
    <xf numFmtId="0" fontId="5" fillId="3" borderId="7" xfId="0" applyFont="1" applyFill="1" applyBorder="1"/>
    <xf numFmtId="0" fontId="7" fillId="0" borderId="0" xfId="0" applyFont="1"/>
    <xf numFmtId="0" fontId="8" fillId="4" borderId="8" xfId="0" applyFont="1" applyFill="1" applyBorder="1" applyProtection="1">
      <protection locked="0"/>
    </xf>
    <xf numFmtId="0" fontId="4" fillId="0" borderId="9" xfId="0" applyFont="1" applyBorder="1"/>
    <xf numFmtId="0" fontId="4" fillId="0" borderId="10" xfId="0" applyFont="1" applyBorder="1"/>
    <xf numFmtId="0" fontId="10" fillId="0" borderId="12" xfId="0" applyFont="1" applyBorder="1"/>
    <xf numFmtId="0" fontId="10" fillId="0" borderId="13" xfId="0" applyFont="1" applyBorder="1"/>
    <xf numFmtId="49" fontId="10" fillId="0" borderId="13" xfId="0" applyNumberFormat="1" applyFont="1" applyBorder="1" applyAlignment="1">
      <alignment horizontal="center"/>
    </xf>
    <xf numFmtId="0" fontId="10" fillId="0" borderId="14" xfId="0" applyFont="1" applyBorder="1"/>
    <xf numFmtId="0" fontId="4" fillId="0" borderId="15" xfId="0" applyFont="1" applyBorder="1"/>
    <xf numFmtId="0" fontId="11" fillId="0" borderId="16" xfId="0" applyFont="1" applyBorder="1"/>
    <xf numFmtId="0" fontId="4" fillId="0" borderId="16" xfId="0" applyFont="1" applyBorder="1"/>
    <xf numFmtId="0" fontId="8" fillId="0" borderId="16" xfId="0" applyFont="1" applyBorder="1"/>
    <xf numFmtId="0" fontId="4" fillId="0" borderId="17" xfId="0" applyFont="1" applyBorder="1"/>
    <xf numFmtId="0" fontId="10" fillId="0" borderId="7" xfId="0" applyFont="1" applyBorder="1"/>
    <xf numFmtId="0" fontId="8" fillId="4" borderId="0" xfId="0" applyFont="1" applyFill="1" applyProtection="1">
      <protection locked="0"/>
    </xf>
    <xf numFmtId="0" fontId="10" fillId="0" borderId="0" xfId="0" applyFont="1"/>
    <xf numFmtId="0" fontId="5" fillId="0" borderId="7" xfId="0" applyFont="1" applyBorder="1"/>
    <xf numFmtId="167" fontId="6" fillId="4" borderId="0" xfId="3" applyNumberFormat="1" applyFont="1" applyFill="1" applyBorder="1" applyAlignment="1" applyProtection="1">
      <alignment horizontal="right"/>
      <protection locked="0"/>
    </xf>
    <xf numFmtId="0" fontId="11" fillId="0" borderId="13" xfId="0" applyFont="1" applyBorder="1" applyAlignment="1">
      <alignment horizontal="left"/>
    </xf>
    <xf numFmtId="0" fontId="4" fillId="0" borderId="0" xfId="0" applyFont="1" applyAlignment="1">
      <alignment horizontal="right"/>
    </xf>
    <xf numFmtId="10" fontId="6" fillId="4" borderId="8" xfId="2" applyNumberFormat="1" applyFont="1" applyFill="1" applyBorder="1" applyAlignment="1" applyProtection="1">
      <alignment horizontal="center"/>
      <protection locked="0"/>
    </xf>
    <xf numFmtId="44" fontId="6" fillId="0" borderId="0" xfId="3" applyFont="1" applyFill="1" applyBorder="1" applyAlignment="1" applyProtection="1">
      <alignment horizontal="right"/>
    </xf>
    <xf numFmtId="0" fontId="11" fillId="0" borderId="0" xfId="0" applyFont="1" applyAlignment="1">
      <alignment horizontal="left"/>
    </xf>
    <xf numFmtId="0" fontId="5" fillId="0" borderId="0" xfId="0" applyFont="1"/>
    <xf numFmtId="0" fontId="6" fillId="0" borderId="8" xfId="0" applyFont="1" applyBorder="1" applyAlignment="1">
      <alignment horizontal="center"/>
    </xf>
    <xf numFmtId="0" fontId="4" fillId="0" borderId="7" xfId="0" applyFont="1" applyBorder="1"/>
    <xf numFmtId="0" fontId="8" fillId="4" borderId="0" xfId="0" applyFont="1" applyFill="1" applyAlignment="1">
      <alignment horizontal="left"/>
    </xf>
    <xf numFmtId="0" fontId="4" fillId="4" borderId="0" xfId="0" applyFont="1" applyFill="1" applyAlignment="1">
      <alignment horizontal="right"/>
    </xf>
    <xf numFmtId="0" fontId="8" fillId="4" borderId="18" xfId="0" applyFont="1" applyFill="1" applyBorder="1" applyAlignment="1" applyProtection="1">
      <alignment horizontal="left"/>
      <protection locked="0"/>
    </xf>
    <xf numFmtId="0" fontId="6" fillId="0" borderId="7" xfId="0" applyFont="1" applyBorder="1"/>
    <xf numFmtId="0" fontId="5" fillId="0" borderId="0" xfId="0" applyFont="1" applyAlignment="1">
      <alignment horizontal="right"/>
    </xf>
    <xf numFmtId="0" fontId="6" fillId="0" borderId="0" xfId="0" applyFont="1" applyAlignment="1">
      <alignment horizontal="center"/>
    </xf>
    <xf numFmtId="0" fontId="6" fillId="4" borderId="0" xfId="0" applyFont="1" applyFill="1"/>
    <xf numFmtId="0" fontId="5" fillId="0" borderId="0" xfId="0" applyFont="1" applyAlignment="1">
      <alignment horizontal="left"/>
    </xf>
    <xf numFmtId="0" fontId="8" fillId="0" borderId="0" xfId="0" applyFont="1" applyAlignment="1">
      <alignment horizontal="center"/>
    </xf>
    <xf numFmtId="0" fontId="4" fillId="0" borderId="0" xfId="0" applyFont="1"/>
    <xf numFmtId="9" fontId="6" fillId="0" borderId="8" xfId="2" applyFont="1" applyFill="1" applyBorder="1" applyAlignment="1" applyProtection="1"/>
    <xf numFmtId="0" fontId="4" fillId="0" borderId="0" xfId="0" applyFont="1" applyAlignment="1">
      <alignment horizontal="left"/>
    </xf>
    <xf numFmtId="0" fontId="8" fillId="4" borderId="0" xfId="0" applyFont="1" applyFill="1"/>
    <xf numFmtId="9" fontId="6" fillId="4" borderId="8" xfId="2" applyFont="1" applyFill="1" applyBorder="1" applyAlignment="1" applyProtection="1"/>
    <xf numFmtId="0" fontId="12" fillId="0" borderId="0" xfId="0" applyFont="1" applyAlignment="1">
      <alignment horizontal="center"/>
    </xf>
    <xf numFmtId="0" fontId="8" fillId="0" borderId="0" xfId="0" applyFont="1" applyAlignment="1">
      <alignment horizontal="left"/>
    </xf>
    <xf numFmtId="0" fontId="13" fillId="0" borderId="7" xfId="0" applyFont="1" applyBorder="1"/>
    <xf numFmtId="167" fontId="8" fillId="0" borderId="0" xfId="3" applyNumberFormat="1" applyFont="1" applyFill="1" applyBorder="1" applyAlignment="1" applyProtection="1">
      <alignment horizontal="right"/>
    </xf>
    <xf numFmtId="44" fontId="8" fillId="0" borderId="0" xfId="3" applyFont="1" applyFill="1" applyBorder="1" applyAlignment="1" applyProtection="1">
      <alignment horizontal="right"/>
    </xf>
    <xf numFmtId="0" fontId="14" fillId="0" borderId="7" xfId="0" applyFont="1" applyBorder="1"/>
    <xf numFmtId="0" fontId="12" fillId="0" borderId="0" xfId="0" applyFont="1"/>
    <xf numFmtId="164" fontId="6" fillId="0" borderId="0" xfId="3" applyNumberFormat="1" applyFont="1" applyFill="1" applyBorder="1" applyAlignment="1" applyProtection="1">
      <alignment horizontal="right"/>
      <protection locked="0"/>
    </xf>
    <xf numFmtId="0" fontId="15" fillId="0" borderId="0" xfId="0" applyFont="1"/>
    <xf numFmtId="0" fontId="6" fillId="0" borderId="4" xfId="0" applyFont="1" applyBorder="1"/>
    <xf numFmtId="0" fontId="12" fillId="0" borderId="5" xfId="0" applyFont="1" applyBorder="1"/>
    <xf numFmtId="0" fontId="6" fillId="0" borderId="5" xfId="0" applyFont="1" applyBorder="1"/>
    <xf numFmtId="0" fontId="6" fillId="0" borderId="6" xfId="0" applyFont="1" applyBorder="1"/>
    <xf numFmtId="0" fontId="9" fillId="0" borderId="7" xfId="0" applyFont="1" applyBorder="1" applyAlignment="1">
      <alignment vertical="center"/>
    </xf>
    <xf numFmtId="0" fontId="9" fillId="0" borderId="0" xfId="0" applyFont="1" applyAlignment="1">
      <alignment vertical="center"/>
    </xf>
    <xf numFmtId="0" fontId="9" fillId="0" borderId="8" xfId="0" applyFont="1" applyBorder="1" applyAlignment="1">
      <alignment vertical="center"/>
    </xf>
    <xf numFmtId="0" fontId="8" fillId="0" borderId="7" xfId="0" applyFont="1" applyBorder="1"/>
    <xf numFmtId="168" fontId="8" fillId="0" borderId="0" xfId="0" applyNumberFormat="1" applyFont="1" applyAlignment="1">
      <alignment horizontal="left"/>
    </xf>
    <xf numFmtId="167" fontId="6" fillId="0" borderId="0" xfId="3" applyNumberFormat="1" applyFont="1" applyBorder="1" applyProtection="1"/>
    <xf numFmtId="0" fontId="11" fillId="0" borderId="13" xfId="0" applyFont="1" applyBorder="1" applyAlignment="1">
      <alignment horizontal="right"/>
    </xf>
    <xf numFmtId="167" fontId="6" fillId="0" borderId="0" xfId="0" applyNumberFormat="1" applyFont="1"/>
    <xf numFmtId="0" fontId="8" fillId="0" borderId="0" xfId="0" applyFont="1"/>
    <xf numFmtId="0" fontId="11" fillId="0" borderId="19" xfId="0" applyFont="1" applyBorder="1" applyAlignment="1">
      <alignment horizontal="right"/>
    </xf>
    <xf numFmtId="167" fontId="6" fillId="0" borderId="20" xfId="3" applyNumberFormat="1" applyFont="1" applyBorder="1" applyProtection="1"/>
    <xf numFmtId="168" fontId="16" fillId="0" borderId="0" xfId="0" applyNumberFormat="1" applyFont="1" applyAlignment="1">
      <alignment horizontal="right"/>
    </xf>
    <xf numFmtId="167" fontId="4" fillId="0" borderId="0" xfId="3" applyNumberFormat="1" applyFont="1" applyFill="1" applyBorder="1" applyAlignment="1" applyProtection="1">
      <alignment horizontal="left"/>
    </xf>
    <xf numFmtId="44" fontId="8" fillId="0" borderId="0" xfId="3" applyFont="1" applyFill="1" applyBorder="1" applyAlignment="1" applyProtection="1">
      <alignment horizontal="left"/>
    </xf>
    <xf numFmtId="0" fontId="8" fillId="0" borderId="21" xfId="0" applyFont="1" applyBorder="1" applyAlignment="1">
      <alignment vertical="center" wrapText="1"/>
    </xf>
    <xf numFmtId="0" fontId="8" fillId="0" borderId="23" xfId="0" applyFont="1" applyBorder="1" applyAlignment="1">
      <alignment horizontal="left" vertical="center" wrapText="1"/>
    </xf>
    <xf numFmtId="0" fontId="6" fillId="0" borderId="25" xfId="0" applyFont="1" applyBorder="1" applyAlignment="1">
      <alignment horizontal="center"/>
    </xf>
    <xf numFmtId="0" fontId="6" fillId="0" borderId="31" xfId="0" applyFont="1" applyBorder="1" applyAlignment="1">
      <alignment horizontal="center"/>
    </xf>
    <xf numFmtId="167" fontId="5" fillId="0" borderId="8" xfId="0" applyNumberFormat="1" applyFont="1" applyBorder="1" applyAlignment="1">
      <alignment horizontal="right"/>
    </xf>
    <xf numFmtId="0" fontId="6" fillId="0" borderId="7" xfId="0" applyFont="1" applyBorder="1" applyAlignment="1">
      <alignment horizontal="center"/>
    </xf>
    <xf numFmtId="167" fontId="4" fillId="0" borderId="8" xfId="3" applyNumberFormat="1" applyFont="1" applyFill="1" applyBorder="1" applyProtection="1"/>
    <xf numFmtId="167" fontId="6" fillId="0" borderId="0" xfId="3" applyNumberFormat="1" applyFont="1" applyFill="1" applyBorder="1" applyProtection="1"/>
    <xf numFmtId="0" fontId="11" fillId="0" borderId="0" xfId="0" applyFont="1" applyAlignment="1">
      <alignment horizontal="right"/>
    </xf>
    <xf numFmtId="10" fontId="6" fillId="0" borderId="0" xfId="2" applyNumberFormat="1" applyFont="1" applyFill="1" applyBorder="1" applyProtection="1"/>
    <xf numFmtId="167" fontId="5" fillId="0" borderId="32" xfId="3" applyNumberFormat="1" applyFont="1" applyFill="1" applyBorder="1" applyProtection="1"/>
    <xf numFmtId="0" fontId="8" fillId="0" borderId="4" xfId="0" applyFont="1" applyBorder="1"/>
    <xf numFmtId="0" fontId="8" fillId="0" borderId="5" xfId="0" applyFont="1" applyBorder="1"/>
    <xf numFmtId="0" fontId="17" fillId="2" borderId="10" xfId="0" applyFont="1" applyFill="1" applyBorder="1" applyAlignment="1">
      <alignment vertical="center"/>
    </xf>
    <xf numFmtId="0" fontId="8" fillId="0" borderId="33" xfId="0" applyFont="1" applyBorder="1" applyAlignment="1">
      <alignment vertical="center" wrapText="1"/>
    </xf>
    <xf numFmtId="167" fontId="4" fillId="0" borderId="0" xfId="3" applyNumberFormat="1" applyFont="1" applyFill="1" applyBorder="1" applyProtection="1"/>
    <xf numFmtId="0" fontId="6" fillId="0" borderId="0" xfId="0" applyFont="1" applyAlignment="1">
      <alignment horizontal="right"/>
    </xf>
    <xf numFmtId="167" fontId="18" fillId="0" borderId="0" xfId="0" applyNumberFormat="1" applyFont="1" applyAlignment="1">
      <alignment horizontal="right"/>
    </xf>
    <xf numFmtId="0" fontId="15" fillId="0" borderId="0" xfId="0" applyFont="1" applyAlignment="1">
      <alignment horizontal="right"/>
    </xf>
    <xf numFmtId="0" fontId="5" fillId="0" borderId="8" xfId="0" applyFont="1" applyBorder="1" applyAlignment="1">
      <alignment horizontal="right"/>
    </xf>
    <xf numFmtId="164" fontId="6" fillId="0" borderId="0" xfId="1" applyFont="1" applyFill="1" applyBorder="1" applyProtection="1"/>
    <xf numFmtId="0" fontId="19" fillId="0" borderId="0" xfId="0" applyFont="1"/>
    <xf numFmtId="0" fontId="20" fillId="0" borderId="7" xfId="0" applyFont="1" applyBorder="1" applyAlignment="1">
      <alignment horizontal="right"/>
    </xf>
    <xf numFmtId="167" fontId="5" fillId="0" borderId="0" xfId="0" applyNumberFormat="1" applyFont="1" applyAlignment="1">
      <alignment horizontal="right"/>
    </xf>
    <xf numFmtId="10" fontId="6" fillId="0" borderId="20" xfId="2" applyNumberFormat="1" applyFont="1" applyFill="1" applyBorder="1" applyProtection="1"/>
    <xf numFmtId="167" fontId="5" fillId="0" borderId="0" xfId="3" applyNumberFormat="1" applyFont="1" applyFill="1" applyBorder="1" applyProtection="1"/>
    <xf numFmtId="0" fontId="7" fillId="0" borderId="0" xfId="0" applyFont="1" applyAlignment="1">
      <alignment horizontal="right"/>
    </xf>
    <xf numFmtId="0" fontId="21" fillId="0" borderId="7" xfId="0" applyFont="1" applyBorder="1"/>
    <xf numFmtId="0" fontId="21" fillId="0" borderId="0" xfId="0" applyFont="1" applyAlignment="1">
      <alignment horizontal="right"/>
    </xf>
    <xf numFmtId="0" fontId="6" fillId="0" borderId="5" xfId="0" applyFont="1" applyBorder="1" applyAlignment="1">
      <alignment horizontal="center"/>
    </xf>
    <xf numFmtId="0" fontId="5" fillId="0" borderId="5" xfId="0" applyFont="1" applyBorder="1" applyAlignment="1">
      <alignment horizontal="right"/>
    </xf>
    <xf numFmtId="44" fontId="5" fillId="0" borderId="5" xfId="0" applyNumberFormat="1" applyFont="1" applyBorder="1" applyAlignment="1">
      <alignment horizontal="right"/>
    </xf>
    <xf numFmtId="167" fontId="4" fillId="0" borderId="0" xfId="3" applyNumberFormat="1" applyFont="1" applyFill="1" applyBorder="1" applyAlignment="1" applyProtection="1">
      <alignment horizontal="right"/>
    </xf>
    <xf numFmtId="0" fontId="4" fillId="0" borderId="8" xfId="0" applyFont="1" applyBorder="1" applyAlignment="1">
      <alignment horizontal="left"/>
    </xf>
    <xf numFmtId="0" fontId="7" fillId="0" borderId="7" xfId="0" applyFont="1" applyBorder="1"/>
    <xf numFmtId="164" fontId="4" fillId="0" borderId="0" xfId="1" applyFont="1" applyFill="1" applyBorder="1" applyAlignment="1" applyProtection="1">
      <alignment horizontal="right"/>
    </xf>
    <xf numFmtId="164" fontId="4" fillId="0" borderId="0" xfId="1" applyFont="1" applyFill="1" applyBorder="1" applyAlignment="1" applyProtection="1"/>
    <xf numFmtId="164" fontId="0" fillId="0" borderId="0" xfId="1" applyFont="1" applyFill="1" applyBorder="1" applyAlignment="1" applyProtection="1">
      <alignment horizontal="right"/>
    </xf>
    <xf numFmtId="0" fontId="23" fillId="0" borderId="0" xfId="0" applyFont="1"/>
    <xf numFmtId="164" fontId="22" fillId="0" borderId="0" xfId="1" applyFont="1" applyFill="1" applyBorder="1" applyAlignment="1" applyProtection="1">
      <alignment horizontal="left"/>
    </xf>
    <xf numFmtId="0" fontId="24" fillId="0" borderId="0" xfId="0" applyFont="1"/>
    <xf numFmtId="164" fontId="6" fillId="0" borderId="0" xfId="1" applyFont="1" applyProtection="1"/>
    <xf numFmtId="0" fontId="7" fillId="0" borderId="0" xfId="0" applyFont="1" applyAlignment="1">
      <alignment horizontal="left"/>
    </xf>
    <xf numFmtId="0" fontId="24" fillId="0" borderId="0" xfId="0" applyFont="1" applyAlignment="1">
      <alignment horizontal="right"/>
    </xf>
    <xf numFmtId="0" fontId="2" fillId="0" borderId="0" xfId="0" applyFont="1" applyAlignment="1">
      <alignment wrapText="1"/>
    </xf>
    <xf numFmtId="0" fontId="2" fillId="0" borderId="8" xfId="0" applyFont="1" applyBorder="1" applyAlignment="1">
      <alignment wrapText="1"/>
    </xf>
    <xf numFmtId="169" fontId="5" fillId="0" borderId="0" xfId="3" applyNumberFormat="1" applyFont="1" applyBorder="1" applyProtection="1"/>
    <xf numFmtId="167" fontId="5" fillId="0" borderId="0" xfId="3" applyNumberFormat="1" applyFont="1" applyBorder="1" applyProtection="1"/>
    <xf numFmtId="164" fontId="6" fillId="0" borderId="0" xfId="0" applyNumberFormat="1" applyFont="1"/>
    <xf numFmtId="164" fontId="6" fillId="0" borderId="20" xfId="0" applyNumberFormat="1" applyFont="1" applyBorder="1"/>
    <xf numFmtId="170" fontId="5" fillId="0" borderId="0" xfId="0" applyNumberFormat="1" applyFont="1"/>
    <xf numFmtId="44" fontId="6" fillId="0" borderId="0" xfId="0" applyNumberFormat="1" applyFont="1"/>
    <xf numFmtId="0" fontId="18" fillId="0" borderId="7" xfId="0" applyFont="1" applyBorder="1"/>
    <xf numFmtId="0" fontId="0" fillId="0" borderId="7" xfId="0" applyBorder="1"/>
    <xf numFmtId="0" fontId="0" fillId="0" borderId="8" xfId="0" applyBorder="1"/>
    <xf numFmtId="0" fontId="0" fillId="0" borderId="38" xfId="0" applyBorder="1" applyAlignment="1">
      <alignment horizontal="center" vertical="center"/>
    </xf>
    <xf numFmtId="0" fontId="2" fillId="0" borderId="37" xfId="0" applyFont="1" applyBorder="1"/>
    <xf numFmtId="168" fontId="0" fillId="0" borderId="38" xfId="3" applyNumberFormat="1" applyFont="1" applyFill="1" applyBorder="1" applyAlignment="1" applyProtection="1">
      <alignment horizontal="center"/>
    </xf>
    <xf numFmtId="44" fontId="0" fillId="8" borderId="38" xfId="3" applyFont="1" applyFill="1" applyBorder="1" applyProtection="1"/>
    <xf numFmtId="168" fontId="0" fillId="8" borderId="38" xfId="3" applyNumberFormat="1" applyFont="1" applyFill="1" applyBorder="1" applyAlignment="1" applyProtection="1">
      <alignment horizontal="center"/>
    </xf>
    <xf numFmtId="168" fontId="0" fillId="8" borderId="50" xfId="3" applyNumberFormat="1" applyFont="1" applyFill="1" applyBorder="1" applyAlignment="1" applyProtection="1">
      <alignment horizontal="center"/>
    </xf>
    <xf numFmtId="0" fontId="27" fillId="0" borderId="40" xfId="0" applyFont="1" applyBorder="1"/>
    <xf numFmtId="168" fontId="0" fillId="0" borderId="38" xfId="0" applyNumberFormat="1" applyBorder="1" applyAlignment="1">
      <alignment horizontal="center" vertical="center"/>
    </xf>
    <xf numFmtId="168" fontId="0" fillId="8" borderId="38" xfId="3" applyNumberFormat="1" applyFont="1" applyFill="1" applyBorder="1" applyProtection="1"/>
    <xf numFmtId="168" fontId="0" fillId="0" borderId="38" xfId="3" applyNumberFormat="1" applyFont="1" applyFill="1" applyBorder="1" applyAlignment="1" applyProtection="1">
      <alignment horizontal="center" vertical="center"/>
    </xf>
    <xf numFmtId="168" fontId="0" fillId="8" borderId="51" xfId="3" applyNumberFormat="1" applyFont="1" applyFill="1" applyBorder="1" applyProtection="1"/>
    <xf numFmtId="0" fontId="2" fillId="0" borderId="7" xfId="0" applyFont="1" applyBorder="1"/>
    <xf numFmtId="44" fontId="0" fillId="0" borderId="0" xfId="3" applyFont="1" applyFill="1" applyBorder="1" applyProtection="1"/>
    <xf numFmtId="168" fontId="27" fillId="0" borderId="0" xfId="0" applyNumberFormat="1" applyFont="1" applyAlignment="1">
      <alignment horizontal="center"/>
    </xf>
    <xf numFmtId="44" fontId="0" fillId="0" borderId="8" xfId="3" applyFont="1" applyFill="1" applyBorder="1" applyProtection="1"/>
    <xf numFmtId="168" fontId="0" fillId="0" borderId="38" xfId="3" applyNumberFormat="1" applyFont="1" applyBorder="1" applyAlignment="1" applyProtection="1">
      <alignment horizontal="center"/>
    </xf>
    <xf numFmtId="168" fontId="0" fillId="0" borderId="39" xfId="3" applyNumberFormat="1" applyFont="1" applyBorder="1" applyAlignment="1" applyProtection="1">
      <alignment horizontal="center"/>
    </xf>
    <xf numFmtId="168" fontId="0" fillId="7" borderId="38" xfId="3" applyNumberFormat="1" applyFont="1" applyFill="1" applyBorder="1" applyAlignment="1" applyProtection="1">
      <alignment horizontal="center"/>
    </xf>
    <xf numFmtId="168" fontId="0" fillId="0" borderId="38" xfId="0" applyNumberFormat="1" applyBorder="1" applyAlignment="1">
      <alignment horizontal="center"/>
    </xf>
    <xf numFmtId="44" fontId="0" fillId="7" borderId="38" xfId="3" applyFont="1" applyFill="1" applyBorder="1" applyProtection="1"/>
    <xf numFmtId="44" fontId="0" fillId="7" borderId="50" xfId="3" applyFont="1" applyFill="1" applyBorder="1" applyProtection="1"/>
    <xf numFmtId="0" fontId="27" fillId="3" borderId="40" xfId="0" applyFont="1" applyFill="1" applyBorder="1"/>
    <xf numFmtId="168" fontId="0" fillId="7" borderId="50" xfId="3" applyNumberFormat="1" applyFont="1" applyFill="1" applyBorder="1" applyAlignment="1" applyProtection="1">
      <alignment horizontal="center"/>
    </xf>
    <xf numFmtId="44" fontId="0" fillId="7" borderId="51" xfId="3" applyFont="1" applyFill="1" applyBorder="1" applyProtection="1"/>
    <xf numFmtId="0" fontId="2" fillId="0" borderId="48" xfId="0" applyFont="1" applyBorder="1"/>
    <xf numFmtId="168" fontId="0" fillId="7" borderId="49" xfId="3" applyNumberFormat="1" applyFont="1" applyFill="1" applyBorder="1" applyAlignment="1" applyProtection="1">
      <alignment horizontal="center"/>
    </xf>
    <xf numFmtId="168" fontId="0" fillId="0" borderId="49" xfId="3" applyNumberFormat="1" applyFont="1" applyBorder="1" applyAlignment="1" applyProtection="1">
      <alignment horizontal="center"/>
    </xf>
    <xf numFmtId="0" fontId="2" fillId="0" borderId="37" xfId="0" applyFont="1" applyBorder="1" applyAlignment="1">
      <alignment wrapText="1"/>
    </xf>
    <xf numFmtId="0" fontId="2" fillId="0" borderId="46" xfId="0" applyFont="1" applyBorder="1"/>
    <xf numFmtId="168" fontId="0" fillId="9" borderId="45" xfId="3" applyNumberFormat="1" applyFont="1" applyFill="1" applyBorder="1" applyAlignment="1" applyProtection="1">
      <alignment horizontal="center"/>
    </xf>
    <xf numFmtId="168" fontId="0" fillId="9" borderId="51" xfId="3" applyNumberFormat="1" applyFont="1" applyFill="1" applyBorder="1" applyAlignment="1" applyProtection="1">
      <alignment horizontal="center"/>
    </xf>
    <xf numFmtId="0" fontId="25" fillId="10" borderId="0" xfId="0" applyFont="1" applyFill="1"/>
    <xf numFmtId="0" fontId="2" fillId="0" borderId="0" xfId="0" applyFont="1"/>
    <xf numFmtId="0" fontId="0" fillId="11" borderId="55" xfId="0" applyFill="1" applyBorder="1"/>
    <xf numFmtId="0" fontId="0" fillId="0" borderId="55" xfId="0" applyBorder="1"/>
    <xf numFmtId="0" fontId="0" fillId="0" borderId="0" xfId="0" applyAlignment="1">
      <alignment horizontal="center"/>
    </xf>
    <xf numFmtId="168" fontId="0" fillId="0" borderId="0" xfId="3" applyNumberFormat="1" applyFont="1" applyFill="1" applyAlignment="1">
      <alignment horizontal="left"/>
    </xf>
    <xf numFmtId="168" fontId="0" fillId="0" borderId="0" xfId="3" applyNumberFormat="1" applyFont="1" applyFill="1" applyBorder="1" applyAlignment="1">
      <alignment horizontal="center"/>
    </xf>
    <xf numFmtId="168" fontId="0" fillId="0" borderId="0" xfId="3" applyNumberFormat="1" applyFont="1" applyFill="1" applyAlignment="1">
      <alignment horizontal="center"/>
    </xf>
    <xf numFmtId="168" fontId="0" fillId="0" borderId="0" xfId="3" applyNumberFormat="1" applyFont="1" applyFill="1" applyBorder="1" applyAlignment="1">
      <alignment horizontal="left"/>
    </xf>
    <xf numFmtId="164" fontId="22" fillId="0" borderId="0" xfId="1" applyFont="1" applyFill="1" applyBorder="1" applyAlignment="1" applyProtection="1">
      <alignment horizontal="right"/>
    </xf>
    <xf numFmtId="0" fontId="8" fillId="0" borderId="27" xfId="0" applyFont="1" applyBorder="1" applyAlignment="1">
      <alignment horizontal="center"/>
    </xf>
    <xf numFmtId="0" fontId="8" fillId="0" borderId="56" xfId="0" applyFont="1" applyBorder="1" applyAlignment="1">
      <alignment horizontal="center"/>
    </xf>
    <xf numFmtId="0" fontId="29" fillId="0" borderId="0" xfId="0" applyFont="1"/>
    <xf numFmtId="167" fontId="29" fillId="0" borderId="0" xfId="0" applyNumberFormat="1" applyFont="1"/>
    <xf numFmtId="14" fontId="4" fillId="12" borderId="2" xfId="0" applyNumberFormat="1" applyFont="1" applyFill="1" applyBorder="1" applyProtection="1">
      <protection locked="0"/>
    </xf>
    <xf numFmtId="14" fontId="4" fillId="12" borderId="6" xfId="0" applyNumberFormat="1" applyFont="1" applyFill="1" applyBorder="1" applyProtection="1">
      <protection locked="0"/>
    </xf>
    <xf numFmtId="0" fontId="6" fillId="12" borderId="0" xfId="0" applyFont="1" applyFill="1"/>
    <xf numFmtId="0" fontId="8" fillId="12" borderId="11" xfId="0" applyFont="1" applyFill="1" applyBorder="1" applyProtection="1">
      <protection locked="0"/>
    </xf>
    <xf numFmtId="0" fontId="8" fillId="12" borderId="0" xfId="0" applyFont="1" applyFill="1" applyProtection="1">
      <protection locked="0"/>
    </xf>
    <xf numFmtId="0" fontId="8" fillId="12" borderId="8" xfId="0" applyFont="1" applyFill="1" applyBorder="1" applyProtection="1">
      <protection locked="0"/>
    </xf>
    <xf numFmtId="0" fontId="6" fillId="12" borderId="0" xfId="0" applyFont="1" applyFill="1" applyProtection="1">
      <protection locked="0"/>
    </xf>
    <xf numFmtId="0" fontId="6" fillId="12" borderId="0" xfId="0" applyFont="1" applyFill="1" applyAlignment="1">
      <alignment horizontal="center"/>
    </xf>
    <xf numFmtId="0" fontId="8" fillId="12" borderId="0" xfId="0" applyFont="1" applyFill="1" applyAlignment="1">
      <alignment horizontal="left"/>
    </xf>
    <xf numFmtId="0" fontId="8" fillId="12" borderId="8" xfId="0" applyFont="1" applyFill="1" applyBorder="1" applyAlignment="1" applyProtection="1">
      <alignment horizontal="left"/>
      <protection locked="0"/>
    </xf>
    <xf numFmtId="167" fontId="8" fillId="12" borderId="0" xfId="3" applyNumberFormat="1" applyFont="1" applyFill="1" applyBorder="1" applyAlignment="1" applyProtection="1">
      <alignment horizontal="right"/>
      <protection locked="0"/>
    </xf>
    <xf numFmtId="167" fontId="8" fillId="12" borderId="8" xfId="3" applyNumberFormat="1" applyFont="1" applyFill="1" applyBorder="1" applyAlignment="1" applyProtection="1">
      <alignment horizontal="right"/>
      <protection locked="0"/>
    </xf>
    <xf numFmtId="164" fontId="6" fillId="12" borderId="0" xfId="3" applyNumberFormat="1" applyFont="1" applyFill="1" applyBorder="1" applyAlignment="1" applyProtection="1">
      <alignment horizontal="right"/>
      <protection locked="0"/>
    </xf>
    <xf numFmtId="164" fontId="8" fillId="12" borderId="19" xfId="1" applyFont="1" applyFill="1" applyBorder="1" applyProtection="1">
      <protection locked="0"/>
    </xf>
    <xf numFmtId="164" fontId="8" fillId="12" borderId="30" xfId="1" applyFont="1" applyFill="1" applyBorder="1" applyProtection="1">
      <protection locked="0"/>
    </xf>
    <xf numFmtId="0" fontId="8" fillId="12" borderId="35" xfId="0" applyFont="1" applyFill="1" applyBorder="1" applyProtection="1">
      <protection locked="0"/>
    </xf>
    <xf numFmtId="0" fontId="8" fillId="12" borderId="36" xfId="0" applyFont="1" applyFill="1" applyBorder="1" applyProtection="1">
      <protection locked="0"/>
    </xf>
    <xf numFmtId="0" fontId="5" fillId="12" borderId="0" xfId="0" applyFont="1" applyFill="1" applyAlignment="1">
      <alignment horizontal="right"/>
    </xf>
    <xf numFmtId="0" fontId="12" fillId="12" borderId="0" xfId="0" applyFont="1" applyFill="1"/>
    <xf numFmtId="0" fontId="6" fillId="12" borderId="20" xfId="0" applyFont="1" applyFill="1" applyBorder="1" applyAlignment="1" applyProtection="1">
      <alignment horizontal="center"/>
      <protection locked="0"/>
    </xf>
    <xf numFmtId="167" fontId="5" fillId="12" borderId="20" xfId="0" applyNumberFormat="1" applyFont="1" applyFill="1" applyBorder="1" applyAlignment="1" applyProtection="1">
      <alignment horizontal="right"/>
      <protection locked="0"/>
    </xf>
    <xf numFmtId="167" fontId="6" fillId="12" borderId="20" xfId="3" applyNumberFormat="1" applyFont="1" applyFill="1" applyBorder="1" applyProtection="1">
      <protection locked="0"/>
    </xf>
    <xf numFmtId="14" fontId="6" fillId="12" borderId="0" xfId="0" applyNumberFormat="1" applyFont="1" applyFill="1" applyProtection="1">
      <protection locked="0"/>
    </xf>
    <xf numFmtId="164" fontId="18" fillId="0" borderId="0" xfId="1" applyFont="1" applyFill="1" applyBorder="1" applyAlignment="1" applyProtection="1">
      <alignment horizontal="left"/>
    </xf>
    <xf numFmtId="0" fontId="30" fillId="0" borderId="0" xfId="0" applyFont="1"/>
    <xf numFmtId="165" fontId="0" fillId="0" borderId="0" xfId="0" applyNumberFormat="1"/>
    <xf numFmtId="164" fontId="6" fillId="13" borderId="0" xfId="3" applyNumberFormat="1" applyFont="1" applyFill="1" applyBorder="1" applyAlignment="1" applyProtection="1">
      <alignment horizontal="right"/>
      <protection locked="0"/>
    </xf>
    <xf numFmtId="0" fontId="9" fillId="2" borderId="11" xfId="0" applyFont="1" applyFill="1" applyBorder="1" applyAlignment="1">
      <alignment vertical="center"/>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6" fillId="0" borderId="0" xfId="0" applyFont="1" applyAlignment="1">
      <alignment horizontal="left"/>
    </xf>
    <xf numFmtId="168" fontId="27" fillId="8" borderId="42" xfId="0" applyNumberFormat="1" applyFont="1" applyFill="1" applyBorder="1" applyAlignment="1">
      <alignment horizontal="center"/>
    </xf>
    <xf numFmtId="168" fontId="27" fillId="8" borderId="44" xfId="0" applyNumberFormat="1" applyFont="1" applyFill="1" applyBorder="1" applyAlignment="1">
      <alignment horizontal="center"/>
    </xf>
    <xf numFmtId="168" fontId="27" fillId="8" borderId="20"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0" fontId="0" fillId="7" borderId="20" xfId="0" applyFill="1" applyBorder="1" applyAlignment="1">
      <alignment horizontal="center"/>
    </xf>
    <xf numFmtId="168" fontId="27" fillId="7" borderId="42" xfId="0" applyNumberFormat="1" applyFont="1" applyFill="1" applyBorder="1" applyAlignment="1">
      <alignment horizontal="center"/>
    </xf>
    <xf numFmtId="168" fontId="27" fillId="7" borderId="0" xfId="0" applyNumberFormat="1" applyFont="1" applyFill="1" applyAlignment="1">
      <alignment horizontal="center"/>
    </xf>
    <xf numFmtId="168" fontId="27" fillId="7" borderId="44" xfId="0" applyNumberFormat="1" applyFont="1" applyFill="1" applyBorder="1" applyAlignment="1">
      <alignment horizontal="center"/>
    </xf>
    <xf numFmtId="168" fontId="27" fillId="7" borderId="20" xfId="0" applyNumberFormat="1" applyFont="1" applyFill="1" applyBorder="1" applyAlignment="1">
      <alignment horizontal="center"/>
    </xf>
    <xf numFmtId="1" fontId="0" fillId="0" borderId="0" xfId="0" applyNumberFormat="1" applyAlignment="1">
      <alignment horizontal="center"/>
    </xf>
    <xf numFmtId="1" fontId="0" fillId="0" borderId="0" xfId="0" applyNumberFormat="1"/>
    <xf numFmtId="1" fontId="0" fillId="0" borderId="0" xfId="3" applyNumberFormat="1" applyFont="1" applyFill="1" applyAlignment="1">
      <alignment horizontal="center"/>
    </xf>
    <xf numFmtId="1" fontId="0" fillId="0" borderId="0" xfId="3" applyNumberFormat="1" applyFont="1" applyFill="1" applyBorder="1" applyAlignment="1">
      <alignment horizontal="center"/>
    </xf>
    <xf numFmtId="168" fontId="0" fillId="5" borderId="38" xfId="3" applyNumberFormat="1" applyFont="1" applyFill="1" applyBorder="1" applyAlignment="1" applyProtection="1">
      <alignment horizontal="center"/>
    </xf>
    <xf numFmtId="168" fontId="0" fillId="0" borderId="5" xfId="3" applyNumberFormat="1" applyFont="1" applyFill="1" applyBorder="1" applyAlignment="1">
      <alignment horizontal="left"/>
    </xf>
    <xf numFmtId="168" fontId="0" fillId="0" borderId="5" xfId="3" applyNumberFormat="1" applyFont="1" applyFill="1" applyBorder="1" applyAlignment="1">
      <alignment horizontal="center"/>
    </xf>
    <xf numFmtId="1" fontId="0" fillId="0" borderId="5" xfId="3" applyNumberFormat="1" applyFont="1" applyFill="1" applyBorder="1" applyAlignment="1">
      <alignment horizontal="center"/>
    </xf>
    <xf numFmtId="0" fontId="0" fillId="14" borderId="38" xfId="0" applyFill="1" applyBorder="1"/>
    <xf numFmtId="168" fontId="0" fillId="0" borderId="50" xfId="3" applyNumberFormat="1" applyFont="1" applyFill="1" applyBorder="1" applyAlignment="1" applyProtection="1">
      <alignment horizontal="center"/>
    </xf>
    <xf numFmtId="168" fontId="0" fillId="0" borderId="50" xfId="0" applyNumberFormat="1" applyBorder="1" applyAlignment="1">
      <alignment horizontal="center"/>
    </xf>
    <xf numFmtId="168" fontId="0" fillId="0" borderId="50" xfId="3" applyNumberFormat="1" applyFont="1" applyBorder="1" applyAlignment="1" applyProtection="1">
      <alignment horizontal="center"/>
    </xf>
    <xf numFmtId="168" fontId="0" fillId="0" borderId="42" xfId="3" applyNumberFormat="1" applyFont="1" applyBorder="1" applyAlignment="1" applyProtection="1">
      <alignment horizontal="center"/>
    </xf>
    <xf numFmtId="168" fontId="0" fillId="0" borderId="47" xfId="3" applyNumberFormat="1" applyFont="1" applyBorder="1" applyAlignment="1" applyProtection="1">
      <alignment horizontal="center"/>
    </xf>
    <xf numFmtId="168" fontId="0" fillId="0" borderId="54" xfId="3" applyNumberFormat="1" applyFont="1" applyBorder="1" applyAlignment="1" applyProtection="1">
      <alignment horizontal="center"/>
    </xf>
    <xf numFmtId="168" fontId="0" fillId="0" borderId="52" xfId="3" applyNumberFormat="1" applyFont="1" applyBorder="1" applyAlignment="1" applyProtection="1">
      <alignment horizontal="center"/>
    </xf>
    <xf numFmtId="168" fontId="0" fillId="0" borderId="52" xfId="0" applyNumberFormat="1" applyBorder="1" applyAlignment="1">
      <alignment horizontal="center"/>
    </xf>
    <xf numFmtId="168" fontId="0" fillId="0" borderId="58" xfId="3" applyNumberFormat="1" applyFont="1" applyBorder="1" applyAlignment="1" applyProtection="1">
      <alignment horizontal="center"/>
    </xf>
    <xf numFmtId="0" fontId="0" fillId="0" borderId="59" xfId="0" applyBorder="1" applyAlignment="1">
      <alignment horizontal="center" vertical="center"/>
    </xf>
    <xf numFmtId="168" fontId="0" fillId="0" borderId="59" xfId="3" applyNumberFormat="1" applyFont="1" applyFill="1" applyBorder="1" applyAlignment="1" applyProtection="1">
      <alignment horizontal="center"/>
    </xf>
    <xf numFmtId="168" fontId="0" fillId="0" borderId="59" xfId="0" applyNumberFormat="1" applyBorder="1" applyAlignment="1">
      <alignment horizontal="center" vertical="center"/>
    </xf>
    <xf numFmtId="168" fontId="0" fillId="0" borderId="59" xfId="3" applyNumberFormat="1" applyFont="1" applyFill="1" applyBorder="1" applyAlignment="1" applyProtection="1">
      <alignment horizontal="center" vertical="center"/>
    </xf>
    <xf numFmtId="168" fontId="0" fillId="0" borderId="59" xfId="3" applyNumberFormat="1" applyFont="1" applyBorder="1" applyAlignment="1" applyProtection="1">
      <alignment horizontal="center"/>
    </xf>
    <xf numFmtId="168" fontId="0" fillId="0" borderId="59" xfId="0" applyNumberFormat="1" applyBorder="1" applyAlignment="1">
      <alignment horizontal="center"/>
    </xf>
    <xf numFmtId="0" fontId="0" fillId="0" borderId="54" xfId="0" applyBorder="1" applyAlignment="1">
      <alignment horizontal="center" vertical="center"/>
    </xf>
    <xf numFmtId="0" fontId="0" fillId="0" borderId="45" xfId="0" applyBorder="1" applyAlignment="1">
      <alignment horizontal="center" vertical="center"/>
    </xf>
    <xf numFmtId="168" fontId="0" fillId="0" borderId="54" xfId="0" applyNumberFormat="1" applyBorder="1" applyAlignment="1">
      <alignment horizontal="center"/>
    </xf>
    <xf numFmtId="168" fontId="0" fillId="7" borderId="42" xfId="3" applyNumberFormat="1" applyFont="1" applyFill="1" applyBorder="1" applyProtection="1"/>
    <xf numFmtId="168" fontId="0" fillId="7" borderId="20" xfId="3" applyNumberFormat="1" applyFont="1" applyFill="1" applyBorder="1" applyProtection="1"/>
    <xf numFmtId="168" fontId="0" fillId="7" borderId="47" xfId="3" applyNumberFormat="1" applyFont="1" applyFill="1" applyBorder="1" applyAlignment="1" applyProtection="1">
      <alignment horizontal="center"/>
    </xf>
    <xf numFmtId="0" fontId="2" fillId="0" borderId="60" xfId="0" applyFont="1" applyBorder="1"/>
    <xf numFmtId="168" fontId="0" fillId="0" borderId="51" xfId="3" applyNumberFormat="1" applyFont="1" applyBorder="1" applyAlignment="1" applyProtection="1">
      <alignment horizontal="center"/>
    </xf>
    <xf numFmtId="168" fontId="0" fillId="7" borderId="50" xfId="3" applyNumberFormat="1" applyFont="1" applyFill="1" applyBorder="1" applyProtection="1"/>
    <xf numFmtId="168" fontId="0" fillId="7" borderId="54" xfId="3" applyNumberFormat="1" applyFont="1" applyFill="1" applyBorder="1" applyProtection="1"/>
    <xf numFmtId="168" fontId="0" fillId="7" borderId="54" xfId="3" applyNumberFormat="1" applyFont="1" applyFill="1" applyBorder="1" applyAlignment="1" applyProtection="1">
      <alignment horizontal="center"/>
    </xf>
    <xf numFmtId="0" fontId="27" fillId="3" borderId="61" xfId="0" applyFont="1" applyFill="1" applyBorder="1"/>
    <xf numFmtId="44" fontId="0" fillId="8" borderId="50" xfId="3" applyFont="1" applyFill="1" applyBorder="1" applyProtection="1"/>
    <xf numFmtId="44" fontId="0" fillId="8" borderId="47" xfId="3" applyFont="1" applyFill="1" applyBorder="1" applyProtection="1"/>
    <xf numFmtId="44" fontId="0" fillId="8" borderId="45" xfId="3" applyFont="1" applyFill="1" applyBorder="1" applyProtection="1"/>
    <xf numFmtId="168" fontId="0" fillId="8" borderId="51" xfId="3" applyNumberFormat="1" applyFont="1" applyFill="1" applyBorder="1" applyAlignment="1" applyProtection="1">
      <alignment horizontal="center"/>
    </xf>
    <xf numFmtId="168" fontId="0" fillId="8" borderId="47" xfId="3" applyNumberFormat="1" applyFont="1" applyFill="1" applyBorder="1" applyAlignment="1" applyProtection="1">
      <alignment horizontal="center"/>
    </xf>
    <xf numFmtId="168" fontId="0" fillId="8" borderId="45" xfId="3" applyNumberFormat="1" applyFont="1" applyFill="1" applyBorder="1" applyAlignment="1" applyProtection="1">
      <alignment horizontal="center"/>
    </xf>
    <xf numFmtId="168" fontId="0" fillId="7" borderId="51" xfId="3" applyNumberFormat="1" applyFont="1" applyFill="1" applyBorder="1" applyAlignment="1" applyProtection="1">
      <alignment horizontal="center"/>
    </xf>
    <xf numFmtId="168" fontId="0" fillId="7" borderId="62" xfId="3" applyNumberFormat="1" applyFont="1" applyFill="1" applyBorder="1" applyAlignment="1" applyProtection="1">
      <alignment horizontal="center"/>
    </xf>
    <xf numFmtId="44" fontId="0" fillId="18" borderId="42" xfId="3" applyFont="1" applyFill="1" applyBorder="1" applyProtection="1"/>
    <xf numFmtId="44" fontId="0" fillId="18" borderId="50" xfId="3" applyFont="1" applyFill="1" applyBorder="1" applyProtection="1"/>
    <xf numFmtId="44" fontId="0" fillId="18" borderId="47" xfId="3" applyFont="1" applyFill="1" applyBorder="1" applyProtection="1"/>
    <xf numFmtId="44" fontId="0" fillId="18" borderId="63" xfId="3" applyFont="1" applyFill="1" applyBorder="1" applyProtection="1"/>
    <xf numFmtId="44" fontId="0" fillId="18" borderId="45" xfId="3" applyFont="1" applyFill="1" applyBorder="1" applyProtection="1"/>
    <xf numFmtId="168" fontId="0" fillId="18" borderId="50" xfId="3" applyNumberFormat="1" applyFont="1" applyFill="1" applyBorder="1" applyAlignment="1" applyProtection="1">
      <alignment horizontal="center"/>
    </xf>
    <xf numFmtId="168" fontId="0" fillId="18" borderId="47" xfId="3" applyNumberFormat="1" applyFont="1" applyFill="1" applyBorder="1" applyAlignment="1" applyProtection="1">
      <alignment horizontal="center"/>
    </xf>
    <xf numFmtId="168" fontId="0" fillId="18" borderId="43" xfId="3" applyNumberFormat="1" applyFont="1" applyFill="1" applyBorder="1" applyAlignment="1" applyProtection="1">
      <alignment horizontal="center"/>
    </xf>
    <xf numFmtId="168" fontId="27" fillId="18" borderId="44" xfId="0" applyNumberFormat="1" applyFont="1" applyFill="1" applyBorder="1" applyAlignment="1">
      <alignment horizontal="center"/>
    </xf>
    <xf numFmtId="168" fontId="27" fillId="18" borderId="0" xfId="0" applyNumberFormat="1" applyFont="1" applyFill="1" applyAlignment="1">
      <alignment horizontal="center"/>
    </xf>
    <xf numFmtId="168" fontId="0" fillId="18" borderId="63" xfId="3" applyNumberFormat="1" applyFont="1" applyFill="1" applyBorder="1" applyAlignment="1" applyProtection="1">
      <alignment horizontal="center"/>
    </xf>
    <xf numFmtId="168" fontId="0" fillId="18" borderId="45" xfId="3" applyNumberFormat="1" applyFont="1" applyFill="1" applyBorder="1" applyAlignment="1" applyProtection="1">
      <alignment horizontal="center"/>
    </xf>
    <xf numFmtId="44" fontId="0" fillId="18" borderId="51" xfId="3" applyFont="1" applyFill="1" applyBorder="1" applyProtection="1"/>
    <xf numFmtId="0" fontId="0" fillId="18" borderId="64" xfId="0" applyFill="1" applyBorder="1" applyAlignment="1">
      <alignment horizontal="center" vertical="center"/>
    </xf>
    <xf numFmtId="168" fontId="0" fillId="18" borderId="65" xfId="3" applyNumberFormat="1" applyFont="1" applyFill="1" applyBorder="1" applyAlignment="1" applyProtection="1">
      <alignment horizontal="center"/>
    </xf>
    <xf numFmtId="168" fontId="0" fillId="18" borderId="66" xfId="3" applyNumberFormat="1" applyFont="1" applyFill="1" applyBorder="1" applyAlignment="1" applyProtection="1">
      <alignment horizontal="center"/>
    </xf>
    <xf numFmtId="168" fontId="0" fillId="18" borderId="67" xfId="3" applyNumberFormat="1" applyFont="1" applyFill="1" applyBorder="1" applyAlignment="1" applyProtection="1">
      <alignment horizontal="center"/>
    </xf>
    <xf numFmtId="168" fontId="0" fillId="7" borderId="41" xfId="3" applyNumberFormat="1" applyFont="1" applyFill="1" applyBorder="1" applyAlignment="1" applyProtection="1">
      <alignment horizontal="center"/>
    </xf>
    <xf numFmtId="168" fontId="0" fillId="7" borderId="45" xfId="3" applyNumberFormat="1" applyFont="1" applyFill="1" applyBorder="1" applyAlignment="1" applyProtection="1">
      <alignment horizontal="center"/>
    </xf>
    <xf numFmtId="0" fontId="26" fillId="15" borderId="7" xfId="0" applyFont="1" applyFill="1" applyBorder="1" applyAlignment="1">
      <alignment vertical="center"/>
    </xf>
    <xf numFmtId="0" fontId="26" fillId="15" borderId="0" xfId="0" applyFont="1" applyFill="1" applyAlignment="1">
      <alignment vertical="center"/>
    </xf>
    <xf numFmtId="0" fontId="0" fillId="0" borderId="68" xfId="0" applyBorder="1"/>
    <xf numFmtId="0" fontId="0" fillId="0" borderId="32" xfId="0" applyBorder="1"/>
    <xf numFmtId="0" fontId="0" fillId="0" borderId="69" xfId="0" applyBorder="1"/>
    <xf numFmtId="168" fontId="0" fillId="7" borderId="64" xfId="3" applyNumberFormat="1" applyFont="1" applyFill="1" applyBorder="1" applyAlignment="1" applyProtection="1">
      <alignment horizontal="center"/>
    </xf>
    <xf numFmtId="168" fontId="0" fillId="7" borderId="66" xfId="3" applyNumberFormat="1" applyFont="1" applyFill="1" applyBorder="1" applyAlignment="1" applyProtection="1">
      <alignment horizontal="center"/>
    </xf>
    <xf numFmtId="0" fontId="0" fillId="13" borderId="0" xfId="0" applyFill="1"/>
    <xf numFmtId="0" fontId="8" fillId="13" borderId="0" xfId="0" applyFont="1" applyFill="1"/>
    <xf numFmtId="168" fontId="27" fillId="8" borderId="42" xfId="0" applyNumberFormat="1" applyFont="1" applyFill="1" applyBorder="1" applyAlignment="1">
      <alignment horizontal="center"/>
    </xf>
    <xf numFmtId="168" fontId="27" fillId="8" borderId="44"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168" fontId="27" fillId="7" borderId="42" xfId="0" applyNumberFormat="1" applyFont="1" applyFill="1" applyBorder="1" applyAlignment="1">
      <alignment horizontal="center"/>
    </xf>
    <xf numFmtId="168" fontId="27" fillId="7" borderId="44" xfId="0" applyNumberFormat="1" applyFont="1" applyFill="1" applyBorder="1" applyAlignment="1">
      <alignment horizontal="center"/>
    </xf>
    <xf numFmtId="172" fontId="0" fillId="0" borderId="38" xfId="3" applyNumberFormat="1" applyFont="1" applyFill="1" applyBorder="1" applyAlignment="1" applyProtection="1">
      <alignment horizontal="center"/>
    </xf>
    <xf numFmtId="168" fontId="0" fillId="0" borderId="0" xfId="0" applyNumberFormat="1"/>
    <xf numFmtId="168" fontId="27" fillId="7" borderId="0" xfId="0" applyNumberFormat="1" applyFont="1" applyFill="1" applyAlignment="1">
      <alignment horizontal="center"/>
    </xf>
    <xf numFmtId="168" fontId="27" fillId="7" borderId="20" xfId="0" applyNumberFormat="1" applyFont="1" applyFill="1" applyBorder="1" applyAlignment="1">
      <alignment horizontal="center"/>
    </xf>
    <xf numFmtId="0" fontId="0" fillId="7" borderId="20" xfId="0" applyFill="1" applyBorder="1" applyAlignment="1">
      <alignment horizontal="center"/>
    </xf>
    <xf numFmtId="168" fontId="27" fillId="8" borderId="20" xfId="0" applyNumberFormat="1" applyFont="1" applyFill="1" applyBorder="1" applyAlignment="1">
      <alignment horizontal="center"/>
    </xf>
    <xf numFmtId="0" fontId="0" fillId="20" borderId="0" xfId="0" applyFill="1"/>
    <xf numFmtId="0" fontId="33" fillId="0" borderId="0" xfId="0" applyFont="1"/>
    <xf numFmtId="0" fontId="0" fillId="11" borderId="55" xfId="0" applyFont="1" applyFill="1" applyBorder="1"/>
    <xf numFmtId="0" fontId="0" fillId="0" borderId="55" xfId="0" applyFont="1" applyBorder="1"/>
    <xf numFmtId="0" fontId="0" fillId="0" borderId="0" xfId="0" applyAlignment="1">
      <alignment wrapText="1"/>
    </xf>
    <xf numFmtId="0" fontId="35" fillId="0" borderId="0" xfId="0" applyFont="1"/>
    <xf numFmtId="0" fontId="36" fillId="0" borderId="0" xfId="0" applyFont="1"/>
    <xf numFmtId="0" fontId="37" fillId="0" borderId="0" xfId="0" applyFont="1" applyAlignment="1">
      <alignment horizontal="center"/>
    </xf>
    <xf numFmtId="14" fontId="38" fillId="0" borderId="0" xfId="0" applyNumberFormat="1" applyFont="1"/>
    <xf numFmtId="0" fontId="36" fillId="0" borderId="0" xfId="0" applyFont="1" applyAlignment="1">
      <alignment horizontal="center"/>
    </xf>
    <xf numFmtId="0" fontId="40" fillId="0" borderId="0" xfId="0" applyFont="1" applyAlignment="1">
      <alignment vertical="center" wrapText="1"/>
    </xf>
    <xf numFmtId="0" fontId="41" fillId="0" borderId="0" xfId="0" applyFont="1" applyAlignment="1">
      <alignment horizontal="center" vertical="center" wrapText="1"/>
    </xf>
    <xf numFmtId="0" fontId="36" fillId="0" borderId="0" xfId="0" applyFont="1" applyAlignment="1">
      <alignment vertical="center"/>
    </xf>
    <xf numFmtId="0" fontId="37" fillId="0" borderId="0" xfId="0" applyFont="1" applyAlignment="1">
      <alignment vertical="top" wrapText="1"/>
    </xf>
    <xf numFmtId="0" fontId="41" fillId="0" borderId="0" xfId="0" applyFont="1" applyAlignment="1">
      <alignment horizontal="center" vertical="top" wrapText="1"/>
    </xf>
    <xf numFmtId="0" fontId="43" fillId="0" borderId="0" xfId="0" applyFont="1" applyAlignment="1">
      <alignment vertical="center" wrapText="1"/>
    </xf>
    <xf numFmtId="0" fontId="41" fillId="0" borderId="70" xfId="0" applyFont="1" applyBorder="1" applyAlignment="1">
      <alignment horizontal="center" vertical="center" wrapText="1"/>
    </xf>
    <xf numFmtId="0" fontId="37" fillId="0" borderId="0" xfId="0" applyFont="1" applyAlignment="1">
      <alignment vertical="center" wrapText="1"/>
    </xf>
    <xf numFmtId="16" fontId="41" fillId="0" borderId="0" xfId="0" applyNumberFormat="1" applyFont="1" applyAlignment="1">
      <alignment horizontal="center" vertical="center" wrapText="1"/>
    </xf>
    <xf numFmtId="0" fontId="44" fillId="0" borderId="70" xfId="0" applyFont="1" applyBorder="1" applyAlignment="1">
      <alignment vertical="center" wrapText="1"/>
    </xf>
    <xf numFmtId="0" fontId="36" fillId="0" borderId="71" xfId="0" applyFont="1" applyBorder="1" applyAlignment="1">
      <alignment horizontal="center" vertical="center" wrapText="1"/>
    </xf>
    <xf numFmtId="0" fontId="36" fillId="0" borderId="0" xfId="0" applyFont="1" applyAlignment="1">
      <alignment vertical="center" wrapText="1"/>
    </xf>
    <xf numFmtId="0" fontId="36" fillId="0" borderId="70" xfId="0" applyFont="1" applyBorder="1" applyAlignment="1">
      <alignment horizontal="center" vertical="center" wrapText="1"/>
    </xf>
    <xf numFmtId="0" fontId="45" fillId="0" borderId="70" xfId="0" applyFont="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center" vertical="center" wrapText="1"/>
    </xf>
    <xf numFmtId="0" fontId="36" fillId="0" borderId="0" xfId="0" applyFont="1" applyAlignment="1">
      <alignment horizontal="center" vertical="center" wrapText="1"/>
    </xf>
    <xf numFmtId="0" fontId="46" fillId="0" borderId="0" xfId="0" applyFont="1" applyAlignment="1">
      <alignment vertical="center" wrapText="1"/>
    </xf>
    <xf numFmtId="0" fontId="36" fillId="0" borderId="0" xfId="0" applyFont="1" applyAlignment="1">
      <alignment horizontal="center" vertical="center"/>
    </xf>
    <xf numFmtId="0" fontId="47" fillId="0" borderId="0" xfId="0" applyFont="1" applyAlignment="1">
      <alignment horizontal="left" vertical="center"/>
    </xf>
    <xf numFmtId="0" fontId="49" fillId="0" borderId="0" xfId="0" applyFont="1"/>
    <xf numFmtId="0" fontId="41" fillId="0" borderId="0" xfId="0" applyFont="1" applyAlignment="1">
      <alignment horizontal="left" vertical="top" wrapText="1"/>
    </xf>
    <xf numFmtId="0" fontId="41" fillId="0" borderId="0" xfId="0" applyFont="1" applyAlignment="1">
      <alignment horizontal="left" vertical="top"/>
    </xf>
    <xf numFmtId="0" fontId="36" fillId="0" borderId="0" xfId="0" applyFont="1" applyAlignment="1">
      <alignment horizontal="justify" vertical="top"/>
    </xf>
    <xf numFmtId="0" fontId="44" fillId="0" borderId="0" xfId="0" applyFont="1" applyAlignment="1">
      <alignment horizontal="justify" vertical="center"/>
    </xf>
    <xf numFmtId="0" fontId="41" fillId="0" borderId="0" xfId="0" applyFont="1" applyAlignment="1">
      <alignment horizontal="justify" vertical="center"/>
    </xf>
    <xf numFmtId="0" fontId="49" fillId="0" borderId="0" xfId="0" applyFont="1" applyAlignment="1">
      <alignment horizontal="justify" vertical="center"/>
    </xf>
    <xf numFmtId="0" fontId="36" fillId="0" borderId="0" xfId="0" applyFont="1" applyAlignment="1">
      <alignment horizontal="justify" vertical="center"/>
    </xf>
    <xf numFmtId="0" fontId="54" fillId="0" borderId="0" xfId="0" applyFont="1" applyAlignment="1">
      <alignment horizontal="justify" vertical="center"/>
    </xf>
    <xf numFmtId="0" fontId="56" fillId="0" borderId="0" xfId="0" applyFont="1" applyAlignment="1">
      <alignment horizontal="justify" vertical="center"/>
    </xf>
    <xf numFmtId="0" fontId="52" fillId="0" borderId="0" xfId="0" applyFont="1" applyAlignment="1">
      <alignment horizontal="justify" vertical="center"/>
    </xf>
    <xf numFmtId="0" fontId="58" fillId="0" borderId="0" xfId="0" applyFont="1"/>
    <xf numFmtId="0" fontId="61" fillId="0" borderId="0" xfId="0" applyFont="1"/>
    <xf numFmtId="0" fontId="39" fillId="0" borderId="0" xfId="0" applyFont="1"/>
    <xf numFmtId="0" fontId="41" fillId="0" borderId="0" xfId="0" applyFont="1"/>
    <xf numFmtId="9" fontId="36" fillId="0" borderId="20" xfId="0" applyNumberFormat="1" applyFont="1" applyBorder="1"/>
    <xf numFmtId="0" fontId="39" fillId="0" borderId="0" xfId="0" applyFont="1" applyAlignment="1">
      <alignment horizontal="left"/>
    </xf>
    <xf numFmtId="0" fontId="62" fillId="0" borderId="0" xfId="0" applyFont="1"/>
    <xf numFmtId="0" fontId="63" fillId="0" borderId="0" xfId="0" applyFont="1"/>
    <xf numFmtId="0" fontId="41" fillId="0" borderId="0" xfId="0" applyFont="1" applyAlignment="1">
      <alignment horizontal="center"/>
    </xf>
    <xf numFmtId="0" fontId="41" fillId="0" borderId="20" xfId="0" applyFont="1" applyBorder="1"/>
    <xf numFmtId="0" fontId="64" fillId="0" borderId="20" xfId="0" applyFont="1" applyBorder="1" applyAlignment="1">
      <alignment horizontal="center"/>
    </xf>
    <xf numFmtId="0" fontId="41" fillId="0" borderId="0" xfId="0" applyFont="1" applyAlignment="1">
      <alignment horizontal="right"/>
    </xf>
    <xf numFmtId="173" fontId="36" fillId="0" borderId="0" xfId="0" applyNumberFormat="1" applyFont="1"/>
    <xf numFmtId="173" fontId="36" fillId="0" borderId="0" xfId="0" applyNumberFormat="1" applyFont="1" applyAlignment="1">
      <alignment horizontal="right" vertical="center" wrapText="1"/>
    </xf>
    <xf numFmtId="0" fontId="36" fillId="0" borderId="0" xfId="0" applyFont="1" applyAlignment="1">
      <alignment horizontal="left" vertical="center"/>
    </xf>
    <xf numFmtId="173" fontId="36" fillId="0" borderId="20" xfId="0" applyNumberFormat="1" applyFont="1" applyBorder="1" applyAlignment="1">
      <alignment horizontal="right" vertical="center" wrapText="1"/>
    </xf>
    <xf numFmtId="0" fontId="36" fillId="0" borderId="0" xfId="0" applyFont="1" applyAlignment="1">
      <alignment horizontal="right" vertical="center" wrapText="1"/>
    </xf>
    <xf numFmtId="173" fontId="36" fillId="0" borderId="72" xfId="0" applyNumberFormat="1" applyFont="1" applyBorder="1" applyAlignment="1">
      <alignment horizontal="right" vertical="center" wrapText="1"/>
    </xf>
    <xf numFmtId="0" fontId="41" fillId="0" borderId="0" xfId="0" applyFont="1" applyAlignment="1">
      <alignment horizontal="center" vertical="center"/>
    </xf>
    <xf numFmtId="0" fontId="36" fillId="0" borderId="0" xfId="0" applyFont="1" applyAlignment="1">
      <alignment horizontal="right" wrapText="1"/>
    </xf>
    <xf numFmtId="173" fontId="41" fillId="0" borderId="73" xfId="0" applyNumberFormat="1" applyFont="1" applyBorder="1" applyAlignment="1">
      <alignment horizontal="right" vertical="center" wrapText="1"/>
    </xf>
    <xf numFmtId="0" fontId="65" fillId="0" borderId="0" xfId="0" applyFont="1" applyAlignment="1">
      <alignment wrapText="1"/>
    </xf>
    <xf numFmtId="0" fontId="59" fillId="0" borderId="0" xfId="0" applyFont="1" applyAlignment="1">
      <alignment wrapText="1"/>
    </xf>
    <xf numFmtId="0" fontId="41" fillId="0" borderId="0" xfId="0" applyFont="1" applyAlignment="1">
      <alignment horizontal="right" vertical="center"/>
    </xf>
    <xf numFmtId="173" fontId="36" fillId="0" borderId="0" xfId="0" applyNumberFormat="1" applyFont="1" applyAlignment="1">
      <alignment horizontal="right" wrapText="1"/>
    </xf>
    <xf numFmtId="173" fontId="36" fillId="0" borderId="73" xfId="0" applyNumberFormat="1" applyFont="1" applyBorder="1" applyAlignment="1">
      <alignment horizontal="right" wrapText="1"/>
    </xf>
    <xf numFmtId="173" fontId="36" fillId="0" borderId="20" xfId="0" applyNumberFormat="1" applyFont="1" applyBorder="1" applyAlignment="1">
      <alignment horizontal="right" wrapText="1"/>
    </xf>
    <xf numFmtId="0" fontId="36" fillId="0" borderId="0" xfId="0" applyFont="1" applyAlignment="1">
      <alignment horizontal="left"/>
    </xf>
    <xf numFmtId="0" fontId="44" fillId="0" borderId="0" xfId="0" applyFont="1" applyAlignment="1">
      <alignment vertical="center"/>
    </xf>
    <xf numFmtId="0" fontId="44" fillId="0" borderId="0" xfId="0" applyFont="1"/>
    <xf numFmtId="0" fontId="44" fillId="0" borderId="0" xfId="0" applyFont="1" applyAlignment="1">
      <alignment horizontal="left" vertical="center"/>
    </xf>
    <xf numFmtId="173" fontId="36" fillId="0" borderId="73" xfId="0" applyNumberFormat="1" applyFont="1" applyBorder="1" applyAlignment="1">
      <alignment horizontal="right" vertical="center" wrapText="1"/>
    </xf>
    <xf numFmtId="0" fontId="60" fillId="0" borderId="0" xfId="0" applyFont="1"/>
    <xf numFmtId="0" fontId="61" fillId="0" borderId="20" xfId="0" applyFont="1" applyBorder="1"/>
    <xf numFmtId="0" fontId="66" fillId="0" borderId="20" xfId="0" applyFont="1" applyBorder="1" applyAlignment="1">
      <alignment horizontal="center"/>
    </xf>
    <xf numFmtId="0" fontId="40" fillId="0" borderId="20" xfId="0" applyFont="1" applyBorder="1" applyAlignment="1">
      <alignment horizontal="center"/>
    </xf>
    <xf numFmtId="0" fontId="40" fillId="0" borderId="0" xfId="0" applyFont="1" applyAlignment="1">
      <alignment horizontal="center"/>
    </xf>
    <xf numFmtId="0" fontId="40" fillId="0" borderId="0" xfId="0" applyFont="1"/>
    <xf numFmtId="0" fontId="40" fillId="0" borderId="0" xfId="0" applyFont="1" applyAlignment="1">
      <alignment horizontal="center" wrapText="1"/>
    </xf>
    <xf numFmtId="42" fontId="37" fillId="0" borderId="0" xfId="0" applyNumberFormat="1" applyFont="1"/>
    <xf numFmtId="42" fontId="37" fillId="0" borderId="20" xfId="0" applyNumberFormat="1" applyFont="1" applyBorder="1"/>
    <xf numFmtId="174" fontId="37" fillId="0" borderId="0" xfId="0" applyNumberFormat="1" applyFont="1"/>
    <xf numFmtId="0" fontId="37" fillId="0" borderId="0" xfId="0" applyFont="1"/>
    <xf numFmtId="0" fontId="40" fillId="0" borderId="0" xfId="0" applyFont="1" applyAlignment="1">
      <alignment wrapText="1"/>
    </xf>
    <xf numFmtId="42" fontId="37" fillId="9" borderId="0" xfId="0" applyNumberFormat="1" applyFont="1" applyFill="1"/>
    <xf numFmtId="42" fontId="37" fillId="0" borderId="0" xfId="5" applyNumberFormat="1" applyFont="1"/>
    <xf numFmtId="42" fontId="37" fillId="9" borderId="0" xfId="5" applyNumberFormat="1" applyFont="1" applyFill="1"/>
    <xf numFmtId="0" fontId="37" fillId="0" borderId="0" xfId="0" applyFont="1" applyAlignment="1">
      <alignment horizontal="left" vertical="top" wrapText="1"/>
    </xf>
    <xf numFmtId="42" fontId="37" fillId="0" borderId="20" xfId="5" applyNumberFormat="1" applyFont="1" applyBorder="1"/>
    <xf numFmtId="42" fontId="40" fillId="0" borderId="74" xfId="0" applyNumberFormat="1" applyFont="1" applyBorder="1"/>
    <xf numFmtId="0" fontId="36" fillId="0" borderId="20" xfId="0" applyFont="1" applyBorder="1"/>
    <xf numFmtId="0" fontId="36" fillId="0" borderId="20" xfId="0" applyFont="1" applyBorder="1" applyAlignment="1">
      <alignment horizontal="right" wrapText="1"/>
    </xf>
    <xf numFmtId="0" fontId="36" fillId="0" borderId="5" xfId="0" applyFont="1" applyBorder="1"/>
    <xf numFmtId="0" fontId="36" fillId="0" borderId="5" xfId="0" applyFont="1" applyBorder="1" applyAlignment="1">
      <alignment horizontal="right" wrapText="1"/>
    </xf>
    <xf numFmtId="0" fontId="39" fillId="0" borderId="0" xfId="0" applyFont="1" applyAlignment="1">
      <alignment horizontal="right"/>
    </xf>
    <xf numFmtId="0" fontId="36" fillId="0" borderId="0" xfId="0" applyFont="1" applyAlignment="1">
      <alignment horizontal="justify" vertical="justify"/>
    </xf>
    <xf numFmtId="0" fontId="36" fillId="0" borderId="0" xfId="0" applyFont="1" applyAlignment="1">
      <alignment horizontal="justify" vertical="justify" wrapText="1"/>
    </xf>
    <xf numFmtId="0" fontId="36" fillId="0" borderId="0" xfId="0" applyFont="1" applyAlignment="1">
      <alignment horizontal="left" vertical="justify" wrapText="1"/>
    </xf>
    <xf numFmtId="0" fontId="51" fillId="0" borderId="20" xfId="0" applyFont="1" applyBorder="1" applyAlignment="1">
      <alignment horizontal="center"/>
    </xf>
    <xf numFmtId="173" fontId="36" fillId="0" borderId="0" xfId="1" applyNumberFormat="1" applyFont="1" applyAlignment="1">
      <alignment horizontal="right" wrapText="1"/>
    </xf>
    <xf numFmtId="173" fontId="41" fillId="0" borderId="74" xfId="0" applyNumberFormat="1" applyFont="1" applyBorder="1" applyAlignment="1">
      <alignment horizontal="right" wrapText="1"/>
    </xf>
    <xf numFmtId="173" fontId="41" fillId="0" borderId="0" xfId="0" applyNumberFormat="1" applyFont="1" applyAlignment="1">
      <alignment horizontal="right" wrapText="1"/>
    </xf>
    <xf numFmtId="0" fontId="62" fillId="0" borderId="0" xfId="0" applyFont="1" applyAlignment="1">
      <alignment horizontal="left"/>
    </xf>
    <xf numFmtId="0" fontId="50" fillId="0" borderId="0" xfId="0" applyFont="1" applyAlignment="1">
      <alignment horizontal="center"/>
    </xf>
    <xf numFmtId="0" fontId="50" fillId="0" borderId="0" xfId="0" applyFont="1" applyAlignment="1">
      <alignment vertical="center"/>
    </xf>
    <xf numFmtId="0" fontId="36" fillId="0" borderId="0" xfId="0" applyFont="1" applyAlignment="1">
      <alignment vertical="top" wrapText="1"/>
    </xf>
    <xf numFmtId="0" fontId="50" fillId="9" borderId="0" xfId="0" applyFont="1" applyFill="1" applyAlignment="1">
      <alignment vertical="center"/>
    </xf>
    <xf numFmtId="0" fontId="36" fillId="9" borderId="0" xfId="0" applyFont="1" applyFill="1" applyAlignment="1">
      <alignment vertical="top" wrapText="1"/>
    </xf>
    <xf numFmtId="0" fontId="44" fillId="9" borderId="0" xfId="0" applyFont="1" applyFill="1"/>
    <xf numFmtId="0" fontId="36" fillId="9" borderId="0" xfId="0" applyFont="1" applyFill="1"/>
    <xf numFmtId="0" fontId="51" fillId="0" borderId="20" xfId="0" applyFont="1" applyBorder="1" applyAlignment="1">
      <alignment horizontal="center" vertical="top" wrapText="1"/>
    </xf>
    <xf numFmtId="0" fontId="44" fillId="0" borderId="0" xfId="0" applyFont="1" applyAlignment="1">
      <alignment horizontal="center"/>
    </xf>
    <xf numFmtId="0" fontId="44" fillId="0" borderId="0" xfId="0" applyFont="1" applyAlignment="1">
      <alignment horizontal="center" wrapText="1"/>
    </xf>
    <xf numFmtId="0" fontId="36" fillId="0" borderId="0" xfId="0" applyFont="1" applyAlignment="1">
      <alignment horizontal="center" wrapText="1"/>
    </xf>
    <xf numFmtId="0" fontId="44" fillId="0" borderId="0" xfId="0" applyFont="1" applyAlignment="1">
      <alignment horizontal="right"/>
    </xf>
    <xf numFmtId="0" fontId="36" fillId="0" borderId="0" xfId="0" applyFont="1" applyAlignment="1">
      <alignment horizontal="right"/>
    </xf>
    <xf numFmtId="173" fontId="44" fillId="0" borderId="0" xfId="0" applyNumberFormat="1" applyFont="1" applyAlignment="1">
      <alignment horizontal="right" wrapText="1"/>
    </xf>
    <xf numFmtId="0" fontId="50" fillId="0" borderId="0" xfId="0" applyFont="1" applyAlignment="1">
      <alignment horizontal="right"/>
    </xf>
    <xf numFmtId="0" fontId="44" fillId="0" borderId="0" xfId="0" applyFont="1" applyAlignment="1">
      <alignment horizontal="left"/>
    </xf>
    <xf numFmtId="0" fontId="44" fillId="0" borderId="20" xfId="0" applyFont="1" applyBorder="1" applyAlignment="1">
      <alignment horizontal="right" wrapText="1"/>
    </xf>
    <xf numFmtId="173" fontId="50" fillId="0" borderId="74" xfId="0" applyNumberFormat="1" applyFont="1" applyBorder="1" applyAlignment="1">
      <alignment horizontal="right" wrapText="1"/>
    </xf>
    <xf numFmtId="173" fontId="44" fillId="0" borderId="0" xfId="0" applyNumberFormat="1" applyFont="1" applyAlignment="1">
      <alignment horizontal="right"/>
    </xf>
    <xf numFmtId="0" fontId="44" fillId="0" borderId="20" xfId="0" applyFont="1" applyBorder="1" applyAlignment="1">
      <alignment horizontal="right"/>
    </xf>
    <xf numFmtId="173" fontId="50" fillId="0" borderId="0" xfId="0" applyNumberFormat="1" applyFont="1" applyAlignment="1">
      <alignment horizontal="right"/>
    </xf>
    <xf numFmtId="0" fontId="41" fillId="9" borderId="0" xfId="0" applyFont="1" applyFill="1" applyAlignment="1">
      <alignment vertical="center"/>
    </xf>
    <xf numFmtId="173" fontId="36" fillId="0" borderId="0" xfId="0" applyNumberFormat="1" applyFont="1" applyAlignment="1">
      <alignment horizontal="right"/>
    </xf>
    <xf numFmtId="0" fontId="36" fillId="0" borderId="20" xfId="0" applyFont="1" applyBorder="1" applyAlignment="1">
      <alignment horizontal="right"/>
    </xf>
    <xf numFmtId="173" fontId="41" fillId="0" borderId="0" xfId="0" applyNumberFormat="1" applyFont="1" applyAlignment="1">
      <alignment horizontal="right"/>
    </xf>
    <xf numFmtId="0" fontId="68" fillId="0" borderId="0" xfId="0" applyFont="1"/>
    <xf numFmtId="0" fontId="69" fillId="0" borderId="0" xfId="0" applyFont="1"/>
    <xf numFmtId="0" fontId="70" fillId="0" borderId="0" xfId="0" applyFont="1" applyAlignment="1">
      <alignment vertical="center"/>
    </xf>
    <xf numFmtId="0" fontId="71" fillId="0" borderId="0" xfId="0" applyFont="1" applyAlignment="1">
      <alignment vertical="center"/>
    </xf>
    <xf numFmtId="0" fontId="70" fillId="0" borderId="0" xfId="0" applyFont="1" applyAlignment="1">
      <alignment horizontal="justify" vertical="center"/>
    </xf>
    <xf numFmtId="0" fontId="38" fillId="0" borderId="0" xfId="0" applyFont="1" applyAlignment="1">
      <alignment vertical="center"/>
    </xf>
    <xf numFmtId="0" fontId="38" fillId="0" borderId="0" xfId="0" applyFont="1" applyAlignment="1">
      <alignment vertical="center" wrapText="1"/>
    </xf>
    <xf numFmtId="0" fontId="38" fillId="0" borderId="0" xfId="0" applyFont="1" applyAlignment="1">
      <alignment horizontal="center" vertical="center"/>
    </xf>
    <xf numFmtId="0" fontId="38" fillId="0" borderId="0" xfId="0" applyFont="1" applyAlignment="1">
      <alignment horizontal="justify" vertical="center"/>
    </xf>
    <xf numFmtId="0" fontId="38" fillId="0" borderId="0" xfId="0" applyFont="1" applyAlignment="1">
      <alignment horizontal="right" vertical="center"/>
    </xf>
    <xf numFmtId="0" fontId="72" fillId="0" borderId="0" xfId="0" applyFont="1" applyAlignment="1">
      <alignment horizontal="justify" vertical="center"/>
    </xf>
    <xf numFmtId="0" fontId="72" fillId="0" borderId="0" xfId="0" applyFont="1" applyAlignment="1">
      <alignment vertical="center"/>
    </xf>
    <xf numFmtId="0" fontId="73" fillId="0" borderId="0" xfId="0" applyFont="1" applyAlignment="1">
      <alignment horizontal="right" vertical="center"/>
    </xf>
    <xf numFmtId="0" fontId="72" fillId="0" borderId="0" xfId="0" applyFont="1" applyAlignment="1">
      <alignment horizontal="justify" vertical="center" wrapText="1"/>
    </xf>
    <xf numFmtId="0" fontId="0" fillId="0" borderId="0" xfId="0" applyAlignment="1">
      <alignment vertical="top"/>
    </xf>
    <xf numFmtId="0" fontId="73" fillId="0" borderId="0" xfId="0" applyFont="1" applyAlignment="1">
      <alignment vertical="center"/>
    </xf>
    <xf numFmtId="0" fontId="74" fillId="0" borderId="0" xfId="0" applyFont="1" applyAlignment="1">
      <alignment vertical="center"/>
    </xf>
    <xf numFmtId="0" fontId="46" fillId="0" borderId="0" xfId="0" applyFont="1" applyAlignment="1">
      <alignment vertical="center"/>
    </xf>
    <xf numFmtId="0" fontId="37" fillId="0" borderId="0" xfId="0" applyFont="1" applyAlignment="1">
      <alignment horizontal="justify" vertical="center"/>
    </xf>
    <xf numFmtId="0" fontId="37" fillId="0" borderId="0" xfId="0" applyFont="1" applyAlignment="1">
      <alignment vertical="center"/>
    </xf>
    <xf numFmtId="173" fontId="36" fillId="0" borderId="53" xfId="0" applyNumberFormat="1" applyFont="1" applyBorder="1" applyAlignment="1">
      <alignment horizontal="right" wrapText="1"/>
    </xf>
    <xf numFmtId="173" fontId="41" fillId="0" borderId="73" xfId="0" applyNumberFormat="1" applyFont="1" applyBorder="1" applyAlignment="1">
      <alignment horizontal="right" wrapText="1"/>
    </xf>
    <xf numFmtId="0" fontId="36" fillId="0" borderId="0" xfId="0" applyFont="1" applyAlignment="1">
      <alignment horizontal="justify" vertical="center" wrapText="1"/>
    </xf>
    <xf numFmtId="0" fontId="41" fillId="0" borderId="0" xfId="0" applyFont="1" applyAlignment="1">
      <alignment vertical="center" wrapText="1"/>
    </xf>
    <xf numFmtId="0" fontId="41" fillId="0" borderId="0" xfId="0" applyFont="1" applyAlignment="1">
      <alignment vertical="center"/>
    </xf>
    <xf numFmtId="173" fontId="36" fillId="9" borderId="0" xfId="0" applyNumberFormat="1" applyFont="1" applyFill="1" applyAlignment="1">
      <alignment horizontal="right" wrapText="1"/>
    </xf>
    <xf numFmtId="173" fontId="41" fillId="0" borderId="0" xfId="0" applyNumberFormat="1" applyFont="1"/>
    <xf numFmtId="0" fontId="50" fillId="0" borderId="0" xfId="0" applyFont="1"/>
    <xf numFmtId="0" fontId="75" fillId="0" borderId="0" xfId="0" applyFont="1"/>
    <xf numFmtId="0" fontId="76" fillId="0" borderId="0" xfId="0" applyFont="1" applyAlignment="1">
      <alignment vertical="center" wrapText="1"/>
    </xf>
    <xf numFmtId="0" fontId="50" fillId="0" borderId="0" xfId="0" applyFont="1" applyAlignment="1">
      <alignment horizontal="right" vertical="center" wrapText="1"/>
    </xf>
    <xf numFmtId="0" fontId="50" fillId="0" borderId="0" xfId="0" applyFont="1" applyAlignment="1">
      <alignment horizontal="right" vertical="top" wrapText="1"/>
    </xf>
    <xf numFmtId="0" fontId="50" fillId="0" borderId="0" xfId="0" applyFont="1" applyAlignment="1">
      <alignment horizontal="center" wrapText="1"/>
    </xf>
    <xf numFmtId="0" fontId="50" fillId="0" borderId="20" xfId="0" applyFont="1" applyBorder="1" applyAlignment="1">
      <alignment vertical="center" wrapText="1"/>
    </xf>
    <xf numFmtId="0" fontId="50" fillId="0" borderId="0" xfId="0" applyFont="1" applyAlignment="1">
      <alignment horizontal="center" vertical="top" wrapText="1"/>
    </xf>
    <xf numFmtId="173" fontId="44" fillId="0" borderId="20" xfId="0" applyNumberFormat="1" applyFont="1" applyBorder="1" applyAlignment="1">
      <alignment horizontal="right" wrapText="1"/>
    </xf>
    <xf numFmtId="173" fontId="50" fillId="0" borderId="73" xfId="0" applyNumberFormat="1" applyFont="1" applyBorder="1" applyAlignment="1">
      <alignment horizontal="right" wrapText="1"/>
    </xf>
    <xf numFmtId="0" fontId="77" fillId="0" borderId="0" xfId="0" applyFont="1"/>
    <xf numFmtId="0" fontId="41" fillId="0" borderId="0" xfId="0" applyFont="1" applyAlignment="1">
      <alignment horizontal="right" vertical="top" wrapText="1"/>
    </xf>
    <xf numFmtId="0" fontId="51" fillId="0" borderId="0" xfId="0" applyFont="1"/>
    <xf numFmtId="0" fontId="41" fillId="0" borderId="0" xfId="0" applyFont="1" applyAlignment="1">
      <alignment vertical="top"/>
    </xf>
    <xf numFmtId="0" fontId="44" fillId="0" borderId="0" xfId="0" applyFont="1" applyAlignment="1">
      <alignment horizontal="justify" vertical="top" wrapText="1"/>
    </xf>
    <xf numFmtId="0" fontId="36" fillId="0" borderId="0" xfId="0" applyFont="1" applyAlignment="1">
      <alignment horizontal="justify" vertical="top" wrapText="1"/>
    </xf>
    <xf numFmtId="0" fontId="36" fillId="0" borderId="0" xfId="0" applyFont="1" applyAlignment="1">
      <alignment horizontal="left" vertical="top" wrapText="1"/>
    </xf>
    <xf numFmtId="0" fontId="36" fillId="0" borderId="0" xfId="0" applyFont="1" applyAlignment="1">
      <alignment horizontal="center" vertical="top" wrapText="1"/>
    </xf>
    <xf numFmtId="173" fontId="36" fillId="0" borderId="74" xfId="0" applyNumberFormat="1" applyFont="1" applyBorder="1" applyAlignment="1">
      <alignment horizontal="right" wrapText="1"/>
    </xf>
    <xf numFmtId="173" fontId="41" fillId="0" borderId="5" xfId="0" applyNumberFormat="1" applyFont="1" applyBorder="1" applyAlignment="1">
      <alignment horizontal="right" wrapText="1"/>
    </xf>
    <xf numFmtId="0" fontId="36" fillId="0" borderId="0" xfId="0" applyFont="1" applyAlignment="1">
      <alignment vertical="top"/>
    </xf>
    <xf numFmtId="173" fontId="41" fillId="0" borderId="74" xfId="0" applyNumberFormat="1" applyFont="1" applyBorder="1"/>
    <xf numFmtId="0" fontId="78" fillId="0" borderId="38" xfId="0" applyFont="1" applyBorder="1" applyAlignment="1">
      <alignment horizontal="center" vertical="center"/>
    </xf>
    <xf numFmtId="0" fontId="79" fillId="0" borderId="38" xfId="0" applyFont="1" applyBorder="1" applyAlignment="1">
      <alignment horizontal="justify" vertical="top"/>
    </xf>
    <xf numFmtId="42" fontId="79" fillId="0" borderId="38" xfId="0" applyNumberFormat="1" applyFont="1" applyBorder="1" applyAlignment="1">
      <alignment horizontal="justify" vertical="top"/>
    </xf>
    <xf numFmtId="0" fontId="41" fillId="0" borderId="0" xfId="0" applyFont="1" applyAlignment="1">
      <alignment wrapText="1"/>
    </xf>
    <xf numFmtId="0" fontId="41" fillId="0" borderId="0" xfId="0" applyFont="1" applyAlignment="1">
      <alignment horizontal="left" wrapText="1"/>
    </xf>
    <xf numFmtId="0" fontId="61" fillId="0" borderId="0" xfId="0" applyFont="1" applyAlignment="1">
      <alignment horizontal="center"/>
    </xf>
    <xf numFmtId="0" fontId="41" fillId="0" borderId="0" xfId="0" applyFont="1" applyAlignment="1">
      <alignment horizontal="center" wrapText="1"/>
    </xf>
    <xf numFmtId="0" fontId="39" fillId="0" borderId="0" xfId="0" applyFont="1" applyAlignment="1">
      <alignment horizontal="center"/>
    </xf>
    <xf numFmtId="0" fontId="51" fillId="0" borderId="20" xfId="0" applyFont="1" applyBorder="1" applyAlignment="1">
      <alignment horizontal="center" wrapText="1"/>
    </xf>
    <xf numFmtId="0" fontId="80" fillId="0" borderId="0" xfId="0" applyFont="1"/>
    <xf numFmtId="0" fontId="80" fillId="0" borderId="0" xfId="0" applyFont="1" applyAlignment="1">
      <alignment horizontal="center"/>
    </xf>
    <xf numFmtId="0" fontId="50" fillId="0" borderId="0" xfId="0" applyFont="1" applyAlignment="1">
      <alignment horizontal="center" vertical="center"/>
    </xf>
    <xf numFmtId="0" fontId="50" fillId="0" borderId="0" xfId="0" applyFont="1" applyAlignment="1">
      <alignment horizontal="center" vertical="center" wrapText="1"/>
    </xf>
    <xf numFmtId="0" fontId="62" fillId="0" borderId="0" xfId="0" applyFont="1" applyAlignment="1">
      <alignment horizontal="center"/>
    </xf>
    <xf numFmtId="0" fontId="81" fillId="0" borderId="0" xfId="0" applyFont="1"/>
    <xf numFmtId="0" fontId="44" fillId="0" borderId="0" xfId="0" applyFont="1" applyAlignment="1">
      <alignment horizontal="right" wrapText="1"/>
    </xf>
    <xf numFmtId="0" fontId="81" fillId="0" borderId="0" xfId="0" applyFont="1" applyAlignment="1">
      <alignment horizontal="center"/>
    </xf>
    <xf numFmtId="0" fontId="50" fillId="0" borderId="20" xfId="0" applyFont="1" applyBorder="1" applyAlignment="1">
      <alignment horizontal="center" wrapText="1"/>
    </xf>
    <xf numFmtId="0" fontId="0" fillId="0" borderId="0" xfId="0" applyAlignment="1">
      <alignment horizontal="justify" vertical="center"/>
    </xf>
    <xf numFmtId="0" fontId="0" fillId="0" borderId="0" xfId="0" applyAlignment="1">
      <alignment horizontal="left" vertical="top" wrapText="1"/>
    </xf>
    <xf numFmtId="0" fontId="82" fillId="0" borderId="0" xfId="0" applyFont="1" applyAlignment="1">
      <alignment vertical="center"/>
    </xf>
    <xf numFmtId="0" fontId="47" fillId="0" borderId="0" xfId="0" applyFont="1"/>
    <xf numFmtId="0" fontId="72" fillId="0" borderId="0" xfId="0" applyFont="1"/>
    <xf numFmtId="0" fontId="83" fillId="0" borderId="0" xfId="0" applyFont="1"/>
    <xf numFmtId="0" fontId="84" fillId="0" borderId="0" xfId="0" applyFont="1"/>
    <xf numFmtId="0" fontId="73" fillId="0" borderId="38" xfId="0" applyFont="1" applyBorder="1" applyAlignment="1">
      <alignment vertical="center" wrapText="1"/>
    </xf>
    <xf numFmtId="0" fontId="73" fillId="0" borderId="38" xfId="0" applyFont="1" applyBorder="1" applyAlignment="1">
      <alignment horizontal="center" vertical="center" wrapText="1"/>
    </xf>
    <xf numFmtId="0" fontId="85" fillId="0" borderId="38" xfId="0" applyFont="1" applyBorder="1" applyAlignment="1">
      <alignment vertical="center" wrapText="1"/>
    </xf>
    <xf numFmtId="0" fontId="86" fillId="0" borderId="38" xfId="0" applyFont="1" applyBorder="1" applyAlignment="1">
      <alignment vertical="center" wrapText="1"/>
    </xf>
    <xf numFmtId="0" fontId="86" fillId="0" borderId="38" xfId="0" applyFont="1" applyBorder="1" applyAlignment="1">
      <alignment horizontal="center" vertical="center" wrapText="1"/>
    </xf>
    <xf numFmtId="0" fontId="87" fillId="0" borderId="38" xfId="0" applyFont="1" applyBorder="1" applyAlignment="1">
      <alignment vertical="center" wrapText="1"/>
    </xf>
    <xf numFmtId="0" fontId="88" fillId="0" borderId="38" xfId="0" applyFont="1" applyBorder="1" applyAlignment="1">
      <alignment vertical="center" wrapText="1"/>
    </xf>
    <xf numFmtId="0" fontId="84" fillId="0" borderId="38" xfId="0" applyFont="1" applyBorder="1" applyAlignment="1">
      <alignment horizontal="left" vertical="center" wrapText="1"/>
    </xf>
    <xf numFmtId="0" fontId="73" fillId="0" borderId="38" xfId="0" applyFont="1" applyBorder="1" applyAlignment="1">
      <alignment horizontal="left" vertical="center" wrapText="1"/>
    </xf>
    <xf numFmtId="0" fontId="90" fillId="0" borderId="38" xfId="0" applyFont="1" applyBorder="1" applyAlignment="1">
      <alignment vertical="center" wrapText="1"/>
    </xf>
    <xf numFmtId="0" fontId="90" fillId="0" borderId="38" xfId="0" applyFont="1" applyBorder="1" applyAlignment="1">
      <alignment horizontal="left" vertical="center" wrapText="1"/>
    </xf>
    <xf numFmtId="0" fontId="91" fillId="0" borderId="38" xfId="0" applyFont="1" applyBorder="1" applyAlignment="1">
      <alignment horizontal="left" vertical="center" wrapText="1"/>
    </xf>
    <xf numFmtId="0" fontId="91" fillId="0" borderId="38" xfId="0" applyFont="1" applyBorder="1" applyAlignment="1">
      <alignment vertical="center" wrapText="1"/>
    </xf>
    <xf numFmtId="0" fontId="86" fillId="0" borderId="38" xfId="0" applyFont="1" applyBorder="1" applyAlignment="1">
      <alignment horizontal="left" vertical="center" wrapText="1"/>
    </xf>
    <xf numFmtId="0" fontId="92" fillId="0" borderId="38" xfId="0" applyFont="1" applyBorder="1" applyAlignment="1">
      <alignment vertical="center" wrapText="1"/>
    </xf>
    <xf numFmtId="0" fontId="92" fillId="0" borderId="38" xfId="0" applyFont="1" applyBorder="1" applyAlignment="1">
      <alignment horizontal="center" vertical="center" wrapText="1"/>
    </xf>
    <xf numFmtId="0" fontId="93" fillId="0" borderId="38" xfId="0" applyFont="1" applyBorder="1" applyAlignment="1">
      <alignment vertical="center" wrapText="1"/>
    </xf>
    <xf numFmtId="0" fontId="94" fillId="0" borderId="38" xfId="0" applyFont="1" applyBorder="1" applyAlignment="1">
      <alignment vertical="center" wrapText="1"/>
    </xf>
    <xf numFmtId="0" fontId="85" fillId="0" borderId="38" xfId="0" applyFont="1" applyBorder="1" applyAlignment="1">
      <alignment horizontal="left" vertical="center" wrapText="1"/>
    </xf>
    <xf numFmtId="0" fontId="89" fillId="0" borderId="38" xfId="0" applyFont="1" applyBorder="1" applyAlignment="1">
      <alignment vertical="center" wrapText="1"/>
    </xf>
    <xf numFmtId="0" fontId="95" fillId="0" borderId="38" xfId="0" applyFont="1" applyBorder="1" applyAlignment="1">
      <alignment vertical="center" wrapText="1"/>
    </xf>
    <xf numFmtId="0" fontId="84" fillId="0" borderId="38" xfId="0" applyFont="1" applyBorder="1" applyAlignment="1">
      <alignment vertical="center" wrapText="1"/>
    </xf>
    <xf numFmtId="0" fontId="87" fillId="0" borderId="38" xfId="0" applyFont="1" applyBorder="1" applyAlignment="1">
      <alignment horizontal="left" vertical="center" wrapText="1"/>
    </xf>
    <xf numFmtId="0" fontId="74" fillId="0" borderId="38" xfId="0" applyFont="1" applyBorder="1" applyAlignment="1">
      <alignment vertical="center" wrapText="1"/>
    </xf>
    <xf numFmtId="0" fontId="97" fillId="0" borderId="38" xfId="0" applyFont="1" applyBorder="1" applyAlignment="1">
      <alignment vertical="center" wrapText="1"/>
    </xf>
    <xf numFmtId="0" fontId="52" fillId="0" borderId="0" xfId="0" applyFont="1"/>
    <xf numFmtId="0" fontId="98" fillId="0" borderId="38" xfId="0" applyFont="1" applyBorder="1" applyAlignment="1">
      <alignment vertical="center" wrapText="1"/>
    </xf>
    <xf numFmtId="0" fontId="38" fillId="0" borderId="0" xfId="0" applyFont="1"/>
    <xf numFmtId="0" fontId="34" fillId="0" borderId="0" xfId="0" applyFont="1" applyAlignment="1">
      <alignment horizontal="center"/>
    </xf>
    <xf numFmtId="0" fontId="36" fillId="0" borderId="70" xfId="0" applyFont="1" applyBorder="1" applyAlignment="1">
      <alignment horizontal="left" vertical="center" wrapText="1"/>
    </xf>
    <xf numFmtId="0" fontId="37" fillId="0" borderId="0" xfId="0" applyFont="1" applyAlignment="1">
      <alignment vertical="top" wrapText="1"/>
    </xf>
    <xf numFmtId="0" fontId="39" fillId="0" borderId="0" xfId="0" applyFont="1" applyAlignment="1">
      <alignment vertical="center" wrapText="1"/>
    </xf>
    <xf numFmtId="0" fontId="36" fillId="0" borderId="70" xfId="0" applyFont="1" applyBorder="1" applyAlignment="1">
      <alignment vertical="center" wrapText="1"/>
    </xf>
    <xf numFmtId="0" fontId="42" fillId="0" borderId="0" xfId="0" applyFont="1" applyAlignment="1">
      <alignment vertical="center" wrapText="1"/>
    </xf>
    <xf numFmtId="0" fontId="36" fillId="0" borderId="0" xfId="0" applyFont="1" applyAlignment="1">
      <alignment horizontal="left"/>
    </xf>
    <xf numFmtId="0" fontId="36" fillId="0" borderId="0" xfId="0" applyFont="1" applyAlignment="1">
      <alignment horizontal="left" wrapText="1"/>
    </xf>
    <xf numFmtId="0" fontId="60" fillId="0" borderId="0" xfId="0" applyFont="1" applyAlignment="1">
      <alignment horizontal="left"/>
    </xf>
    <xf numFmtId="0" fontId="39" fillId="0" borderId="0" xfId="0" applyFont="1" applyAlignment="1">
      <alignment horizontal="left"/>
    </xf>
    <xf numFmtId="0" fontId="36" fillId="0" borderId="0" xfId="0" applyFont="1" applyAlignment="1">
      <alignment horizontal="left" vertical="center"/>
    </xf>
    <xf numFmtId="0" fontId="41" fillId="0" borderId="0" xfId="0" applyFont="1" applyAlignment="1">
      <alignment horizontal="left" vertical="center"/>
    </xf>
    <xf numFmtId="0" fontId="41" fillId="0" borderId="0" xfId="0" applyFont="1" applyAlignment="1">
      <alignment horizontal="left"/>
    </xf>
    <xf numFmtId="0" fontId="44" fillId="0" borderId="0" xfId="0" applyFont="1" applyAlignment="1">
      <alignment horizontal="left" vertical="center"/>
    </xf>
    <xf numFmtId="0" fontId="36" fillId="0" borderId="20" xfId="0" applyFont="1" applyBorder="1" applyAlignment="1">
      <alignment horizontal="left"/>
    </xf>
    <xf numFmtId="0" fontId="41" fillId="0" borderId="0" xfId="0" applyFont="1" applyAlignment="1">
      <alignment horizontal="left" vertical="top"/>
    </xf>
    <xf numFmtId="0" fontId="60" fillId="0" borderId="0" xfId="0" applyFont="1" applyAlignment="1">
      <alignment horizontal="left" vertical="center"/>
    </xf>
    <xf numFmtId="0" fontId="39" fillId="0" borderId="53" xfId="0" applyFont="1" applyBorder="1" applyAlignment="1">
      <alignment horizontal="center"/>
    </xf>
    <xf numFmtId="0" fontId="36" fillId="0" borderId="0" xfId="0" applyFont="1" applyAlignment="1">
      <alignment horizontal="justify" vertical="justify" wrapText="1"/>
    </xf>
    <xf numFmtId="0" fontId="36" fillId="0" borderId="0" xfId="0" applyFont="1" applyAlignment="1">
      <alignment horizontal="justify" vertical="justify"/>
    </xf>
    <xf numFmtId="0" fontId="36" fillId="0" borderId="0" xfId="0" applyFont="1" applyAlignment="1">
      <alignment horizontal="left" vertical="justify" wrapText="1"/>
    </xf>
    <xf numFmtId="0" fontId="51" fillId="0" borderId="20" xfId="0" applyFont="1" applyBorder="1" applyAlignment="1">
      <alignment horizontal="center" vertical="top" wrapText="1"/>
    </xf>
    <xf numFmtId="0" fontId="50" fillId="0" borderId="0" xfId="0" applyFont="1" applyAlignment="1">
      <alignment horizontal="left"/>
    </xf>
    <xf numFmtId="0" fontId="41" fillId="0" borderId="0" xfId="0" applyFont="1" applyAlignment="1">
      <alignment horizontal="center" vertical="top" wrapText="1"/>
    </xf>
    <xf numFmtId="0" fontId="50" fillId="0" borderId="0" xfId="0" applyFont="1" applyAlignment="1">
      <alignment horizontal="center" vertical="top" wrapText="1"/>
    </xf>
    <xf numFmtId="0" fontId="50" fillId="0" borderId="0" xfId="0" applyFont="1" applyAlignment="1">
      <alignment horizontal="left" vertical="center"/>
    </xf>
    <xf numFmtId="0" fontId="50" fillId="9" borderId="0" xfId="0" applyFont="1" applyFill="1" applyAlignment="1">
      <alignment horizontal="left" vertical="center"/>
    </xf>
    <xf numFmtId="0" fontId="36" fillId="0" borderId="0" xfId="0" applyFont="1" applyAlignment="1">
      <alignment horizontal="justify" vertical="center" wrapText="1"/>
    </xf>
    <xf numFmtId="0" fontId="51" fillId="0" borderId="20" xfId="0" applyFont="1" applyBorder="1" applyAlignment="1">
      <alignment horizontal="center" vertical="center"/>
    </xf>
    <xf numFmtId="0" fontId="36" fillId="0" borderId="0" xfId="0" applyFont="1" applyAlignment="1">
      <alignment horizontal="left" vertical="top"/>
    </xf>
    <xf numFmtId="0" fontId="36" fillId="0" borderId="0" xfId="0" applyFont="1" applyAlignment="1">
      <alignment horizontal="left" vertical="top" wrapText="1"/>
    </xf>
    <xf numFmtId="0" fontId="50" fillId="0" borderId="0" xfId="0" applyFont="1" applyAlignment="1">
      <alignment horizontal="center" vertical="center" wrapText="1"/>
    </xf>
    <xf numFmtId="0" fontId="50" fillId="0" borderId="20" xfId="0" applyFont="1" applyBorder="1" applyAlignment="1">
      <alignment horizontal="center" vertical="center" wrapText="1"/>
    </xf>
    <xf numFmtId="0" fontId="36" fillId="0" borderId="0" xfId="0" applyFont="1" applyAlignment="1">
      <alignment horizontal="justify" vertical="top" wrapText="1"/>
    </xf>
    <xf numFmtId="0" fontId="79" fillId="0" borderId="52" xfId="0" applyFont="1" applyBorder="1" applyAlignment="1">
      <alignment horizontal="left" vertical="center"/>
    </xf>
    <xf numFmtId="0" fontId="79" fillId="0" borderId="53" xfId="0" applyFont="1" applyBorder="1" applyAlignment="1">
      <alignment horizontal="left" vertical="center"/>
    </xf>
    <xf numFmtId="0" fontId="79" fillId="0" borderId="51" xfId="0" applyFont="1" applyBorder="1" applyAlignment="1">
      <alignment horizontal="left" vertical="center"/>
    </xf>
    <xf numFmtId="0" fontId="36" fillId="0" borderId="52" xfId="0" applyFont="1" applyBorder="1" applyAlignment="1">
      <alignment horizontal="left"/>
    </xf>
    <xf numFmtId="0" fontId="36" fillId="0" borderId="53" xfId="0" applyFont="1" applyBorder="1" applyAlignment="1">
      <alignment horizontal="left"/>
    </xf>
    <xf numFmtId="0" fontId="36" fillId="0" borderId="51" xfId="0" applyFont="1" applyBorder="1" applyAlignment="1">
      <alignment horizontal="left"/>
    </xf>
    <xf numFmtId="0" fontId="78" fillId="0" borderId="52" xfId="0" applyFont="1" applyBorder="1" applyAlignment="1">
      <alignment horizontal="center" vertical="center"/>
    </xf>
    <xf numFmtId="0" fontId="78" fillId="0" borderId="53" xfId="0" applyFont="1" applyBorder="1" applyAlignment="1">
      <alignment horizontal="center" vertical="center"/>
    </xf>
    <xf numFmtId="0" fontId="78" fillId="0" borderId="51" xfId="0" applyFont="1" applyBorder="1" applyAlignment="1">
      <alignment horizontal="center" vertical="center"/>
    </xf>
    <xf numFmtId="0" fontId="78" fillId="0" borderId="52" xfId="0" applyFont="1" applyBorder="1" applyAlignment="1">
      <alignment horizontal="center" vertical="center" wrapText="1"/>
    </xf>
    <xf numFmtId="0" fontId="78" fillId="0" borderId="53" xfId="0" applyFont="1" applyBorder="1" applyAlignment="1">
      <alignment horizontal="center" vertical="center" wrapText="1"/>
    </xf>
    <xf numFmtId="0" fontId="78" fillId="0" borderId="51" xfId="0" applyFont="1" applyBorder="1" applyAlignment="1">
      <alignment horizontal="center" vertical="center" wrapText="1"/>
    </xf>
    <xf numFmtId="0" fontId="50" fillId="0" borderId="0" xfId="0" applyFont="1" applyAlignment="1">
      <alignment horizontal="left"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49" fontId="4" fillId="12" borderId="2" xfId="0" applyNumberFormat="1" applyFont="1" applyFill="1" applyBorder="1" applyAlignment="1" applyProtection="1">
      <alignment horizontal="center"/>
      <protection locked="0"/>
    </xf>
    <xf numFmtId="49" fontId="4" fillId="6" borderId="2" xfId="0" applyNumberFormat="1" applyFont="1" applyFill="1" applyBorder="1" applyAlignment="1" applyProtection="1">
      <alignment horizontal="center"/>
      <protection locked="0"/>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4" fillId="12" borderId="10"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5" fillId="0" borderId="7" xfId="0" applyFont="1" applyBorder="1" applyAlignment="1">
      <alignment horizontal="left" wrapText="1"/>
    </xf>
    <xf numFmtId="0" fontId="9" fillId="2" borderId="10"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8" fillId="0" borderId="22" xfId="0" applyFont="1" applyBorder="1" applyAlignment="1">
      <alignment horizontal="left" vertical="center" wrapText="1"/>
    </xf>
    <xf numFmtId="0" fontId="8" fillId="0" borderId="13" xfId="0" applyFont="1" applyBorder="1" applyAlignment="1">
      <alignment horizontal="left"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8" fillId="12" borderId="26" xfId="0" applyFont="1" applyFill="1" applyBorder="1" applyAlignment="1" applyProtection="1">
      <protection locked="0"/>
    </xf>
    <xf numFmtId="0" fontId="8" fillId="6" borderId="19" xfId="0" applyFont="1" applyFill="1" applyBorder="1" applyAlignment="1" applyProtection="1">
      <protection locked="0"/>
    </xf>
    <xf numFmtId="164" fontId="8" fillId="5" borderId="26" xfId="3" applyNumberFormat="1" applyFont="1" applyFill="1" applyBorder="1" applyAlignment="1" applyProtection="1"/>
    <xf numFmtId="164" fontId="8" fillId="5" borderId="28" xfId="3" applyNumberFormat="1" applyFont="1" applyFill="1" applyBorder="1" applyAlignment="1" applyProtection="1"/>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12" borderId="29" xfId="0" applyFont="1" applyFill="1" applyBorder="1" applyAlignment="1" applyProtection="1">
      <protection locked="0"/>
    </xf>
    <xf numFmtId="0" fontId="8" fillId="6" borderId="30" xfId="0" applyFont="1" applyFill="1" applyBorder="1" applyAlignment="1" applyProtection="1">
      <protection locked="0"/>
    </xf>
    <xf numFmtId="164" fontId="8" fillId="5" borderId="29" xfId="3" applyNumberFormat="1" applyFont="1" applyFill="1" applyBorder="1" applyAlignment="1" applyProtection="1"/>
    <xf numFmtId="164" fontId="8" fillId="5" borderId="57" xfId="3" applyNumberFormat="1" applyFont="1" applyFill="1" applyBorder="1" applyAlignment="1" applyProtection="1"/>
    <xf numFmtId="0" fontId="5" fillId="0" borderId="0" xfId="0" applyFont="1" applyAlignment="1">
      <alignment horizontal="right"/>
    </xf>
    <xf numFmtId="0" fontId="8" fillId="0" borderId="7" xfId="0" applyFont="1" applyBorder="1" applyAlignment="1">
      <alignment horizontal="left" wrapText="1"/>
    </xf>
    <xf numFmtId="0" fontId="8" fillId="0" borderId="0" xfId="0" applyFont="1" applyAlignment="1">
      <alignment horizontal="left" wrapText="1"/>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8" fillId="5" borderId="26" xfId="0" applyFont="1" applyFill="1" applyBorder="1" applyAlignment="1">
      <alignment horizontal="left"/>
    </xf>
    <xf numFmtId="0" fontId="8" fillId="5" borderId="34" xfId="0" applyFont="1" applyFill="1" applyBorder="1" applyAlignment="1">
      <alignment horizontal="left"/>
    </xf>
    <xf numFmtId="167" fontId="8" fillId="12" borderId="26" xfId="3" applyNumberFormat="1" applyFont="1" applyFill="1" applyBorder="1" applyAlignment="1" applyProtection="1">
      <protection locked="0"/>
    </xf>
    <xf numFmtId="167" fontId="8" fillId="6" borderId="19" xfId="3" applyNumberFormat="1" applyFont="1" applyFill="1" applyBorder="1" applyAlignment="1" applyProtection="1">
      <protection locked="0"/>
    </xf>
    <xf numFmtId="167" fontId="8" fillId="12" borderId="29" xfId="3" applyNumberFormat="1" applyFont="1" applyFill="1" applyBorder="1" applyAlignment="1" applyProtection="1">
      <protection locked="0"/>
    </xf>
    <xf numFmtId="167" fontId="8" fillId="6" borderId="30" xfId="3" applyNumberFormat="1" applyFont="1" applyFill="1" applyBorder="1" applyAlignment="1" applyProtection="1">
      <protection locked="0"/>
    </xf>
    <xf numFmtId="0" fontId="5" fillId="0" borderId="7" xfId="0" applyFont="1" applyBorder="1" applyAlignment="1">
      <alignment horizontal="right" vertical="center" wrapText="1"/>
    </xf>
    <xf numFmtId="0" fontId="5" fillId="0" borderId="0" xfId="0" applyFont="1" applyAlignment="1">
      <alignment horizontal="right" vertical="center" wrapText="1"/>
    </xf>
    <xf numFmtId="0" fontId="6" fillId="12" borderId="0" xfId="0" applyFont="1" applyFill="1" applyAlignment="1" applyProtection="1">
      <alignment horizontal="left"/>
      <protection locked="0"/>
    </xf>
    <xf numFmtId="0" fontId="6" fillId="6" borderId="0" xfId="0" applyFont="1" applyFill="1" applyAlignment="1" applyProtection="1">
      <alignment horizontal="left"/>
      <protection locked="0"/>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7" fillId="0" borderId="7" xfId="0" applyFont="1" applyBorder="1" applyAlignment="1">
      <alignment horizontal="left" wrapText="1"/>
    </xf>
    <xf numFmtId="0" fontId="5" fillId="0" borderId="0" xfId="0" applyFont="1" applyAlignment="1">
      <alignment horizontal="center" wrapText="1"/>
    </xf>
    <xf numFmtId="0" fontId="5" fillId="0" borderId="8" xfId="0" applyFont="1" applyBorder="1" applyAlignment="1">
      <alignment horizontal="center" wrapText="1"/>
    </xf>
    <xf numFmtId="0" fontId="6" fillId="0" borderId="7" xfId="0" applyFont="1" applyBorder="1" applyAlignment="1">
      <alignment horizontal="left"/>
    </xf>
    <xf numFmtId="0" fontId="6" fillId="0" borderId="0" xfId="0" applyFont="1" applyAlignment="1">
      <alignment horizontal="left"/>
    </xf>
    <xf numFmtId="0" fontId="26" fillId="17" borderId="7" xfId="0" applyFont="1" applyFill="1" applyBorder="1" applyAlignment="1">
      <alignment horizontal="left" vertical="center"/>
    </xf>
    <xf numFmtId="0" fontId="26" fillId="17" borderId="0" xfId="0" applyFont="1" applyFill="1" applyAlignment="1">
      <alignment horizontal="left" vertical="center"/>
    </xf>
    <xf numFmtId="0" fontId="26" fillId="17" borderId="8" xfId="0" applyFont="1" applyFill="1" applyBorder="1" applyAlignment="1">
      <alignment horizontal="left" vertical="center"/>
    </xf>
    <xf numFmtId="0" fontId="0" fillId="0" borderId="37" xfId="0" applyBorder="1" applyAlignment="1">
      <alignment horizontal="center" wrapText="1"/>
    </xf>
    <xf numFmtId="0" fontId="2" fillId="16" borderId="38" xfId="0" applyFont="1" applyFill="1" applyBorder="1" applyAlignment="1">
      <alignment horizontal="center" vertical="center"/>
    </xf>
    <xf numFmtId="0" fontId="2" fillId="16" borderId="39" xfId="0" applyFont="1" applyFill="1" applyBorder="1" applyAlignment="1">
      <alignment horizontal="center" vertical="center"/>
    </xf>
    <xf numFmtId="168" fontId="27" fillId="7" borderId="0" xfId="0" applyNumberFormat="1" applyFont="1" applyFill="1" applyAlignment="1">
      <alignment horizontal="center"/>
    </xf>
    <xf numFmtId="168" fontId="27" fillId="7" borderId="32" xfId="0" applyNumberFormat="1" applyFont="1" applyFill="1" applyBorder="1" applyAlignment="1">
      <alignment horizontal="center"/>
    </xf>
    <xf numFmtId="0" fontId="2" fillId="16" borderId="52" xfId="0" applyFont="1" applyFill="1" applyBorder="1" applyAlignment="1">
      <alignment horizontal="center" vertical="center"/>
    </xf>
    <xf numFmtId="168" fontId="27" fillId="7" borderId="20" xfId="0" applyNumberFormat="1" applyFont="1" applyFill="1" applyBorder="1" applyAlignment="1">
      <alignment horizontal="center"/>
    </xf>
    <xf numFmtId="0" fontId="2" fillId="16" borderId="54" xfId="0" applyFont="1" applyFill="1" applyBorder="1" applyAlignment="1">
      <alignment horizontal="center" vertical="center"/>
    </xf>
    <xf numFmtId="168" fontId="27" fillId="7" borderId="43" xfId="0" applyNumberFormat="1" applyFont="1" applyFill="1" applyBorder="1" applyAlignment="1">
      <alignment horizontal="center"/>
    </xf>
    <xf numFmtId="0" fontId="2" fillId="16" borderId="51" xfId="0" applyFont="1" applyFill="1" applyBorder="1" applyAlignment="1">
      <alignment horizontal="center" vertical="center"/>
    </xf>
    <xf numFmtId="0" fontId="0" fillId="7" borderId="0" xfId="0" applyFill="1" applyAlignment="1">
      <alignment horizontal="center"/>
    </xf>
    <xf numFmtId="0" fontId="0" fillId="7" borderId="32" xfId="0" applyFill="1" applyBorder="1" applyAlignment="1">
      <alignment horizontal="center"/>
    </xf>
    <xf numFmtId="0" fontId="0" fillId="7" borderId="4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0" fontId="2" fillId="16" borderId="53" xfId="0" applyFont="1" applyFill="1" applyBorder="1" applyAlignment="1">
      <alignment horizontal="center" vertical="center"/>
    </xf>
    <xf numFmtId="0" fontId="26" fillId="17" borderId="46" xfId="0" applyFont="1" applyFill="1" applyBorder="1" applyAlignment="1">
      <alignment horizontal="left" vertical="center"/>
    </xf>
    <xf numFmtId="0" fontId="26" fillId="17" borderId="20" xfId="0" applyFont="1" applyFill="1" applyBorder="1" applyAlignment="1">
      <alignment horizontal="left" vertical="center"/>
    </xf>
    <xf numFmtId="0" fontId="26" fillId="17" borderId="18" xfId="0" applyFont="1" applyFill="1" applyBorder="1" applyAlignment="1">
      <alignment horizontal="left" vertical="center"/>
    </xf>
    <xf numFmtId="0" fontId="2" fillId="16" borderId="43" xfId="0" applyFont="1" applyFill="1" applyBorder="1" applyAlignment="1">
      <alignment horizontal="center" vertical="center"/>
    </xf>
    <xf numFmtId="0" fontId="2" fillId="16" borderId="0" xfId="0" applyFont="1" applyFill="1" applyAlignment="1">
      <alignment horizontal="center" vertical="center"/>
    </xf>
    <xf numFmtId="0" fontId="2" fillId="16" borderId="44" xfId="0" applyFont="1" applyFill="1" applyBorder="1" applyAlignment="1">
      <alignment horizontal="center" vertical="center"/>
    </xf>
    <xf numFmtId="168" fontId="27" fillId="8" borderId="43" xfId="0" applyNumberFormat="1" applyFont="1" applyFill="1" applyBorder="1" applyAlignment="1">
      <alignment horizontal="center"/>
    </xf>
    <xf numFmtId="168" fontId="27" fillId="8" borderId="32" xfId="0" applyNumberFormat="1" applyFont="1" applyFill="1" applyBorder="1" applyAlignment="1">
      <alignment horizontal="center"/>
    </xf>
    <xf numFmtId="168" fontId="27" fillId="8" borderId="0" xfId="0" applyNumberFormat="1" applyFont="1" applyFill="1" applyAlignment="1">
      <alignment horizontal="center"/>
    </xf>
    <xf numFmtId="168" fontId="27" fillId="8" borderId="45" xfId="0" applyNumberFormat="1" applyFont="1" applyFill="1" applyBorder="1" applyAlignment="1">
      <alignment horizontal="center"/>
    </xf>
    <xf numFmtId="168" fontId="27" fillId="8" borderId="20" xfId="0" applyNumberFormat="1" applyFont="1" applyFill="1" applyBorder="1" applyAlignment="1">
      <alignment horizontal="center"/>
    </xf>
    <xf numFmtId="0" fontId="3" fillId="19" borderId="1" xfId="0" applyFont="1" applyFill="1" applyBorder="1" applyAlignment="1">
      <alignment horizontal="center" vertical="center"/>
    </xf>
    <xf numFmtId="0" fontId="3" fillId="19" borderId="2" xfId="0" applyFont="1" applyFill="1" applyBorder="1" applyAlignment="1">
      <alignment horizontal="center" vertical="center"/>
    </xf>
    <xf numFmtId="0" fontId="3" fillId="19" borderId="3" xfId="0" applyFont="1" applyFill="1" applyBorder="1" applyAlignment="1">
      <alignment horizontal="center" vertical="center"/>
    </xf>
    <xf numFmtId="168" fontId="2" fillId="0" borderId="52" xfId="3" applyNumberFormat="1" applyFont="1" applyFill="1" applyBorder="1" applyAlignment="1" applyProtection="1">
      <alignment horizontal="center"/>
    </xf>
    <xf numFmtId="168" fontId="2" fillId="0" borderId="53" xfId="3" applyNumberFormat="1" applyFont="1" applyFill="1" applyBorder="1" applyAlignment="1" applyProtection="1">
      <alignment horizontal="center"/>
    </xf>
    <xf numFmtId="168" fontId="2" fillId="0" borderId="51" xfId="3" applyNumberFormat="1" applyFont="1" applyFill="1" applyBorder="1" applyAlignment="1" applyProtection="1">
      <alignment horizontal="center"/>
    </xf>
    <xf numFmtId="168" fontId="0" fillId="9" borderId="50" xfId="3" applyNumberFormat="1" applyFont="1" applyFill="1" applyBorder="1" applyAlignment="1" applyProtection="1">
      <alignment horizontal="center"/>
    </xf>
    <xf numFmtId="168" fontId="0" fillId="9" borderId="47" xfId="3" applyNumberFormat="1" applyFont="1" applyFill="1" applyBorder="1" applyAlignment="1" applyProtection="1">
      <alignment horizontal="center"/>
    </xf>
    <xf numFmtId="168" fontId="0" fillId="9" borderId="54" xfId="3" applyNumberFormat="1" applyFont="1" applyFill="1" applyBorder="1" applyAlignment="1" applyProtection="1">
      <alignment horizontal="center"/>
    </xf>
    <xf numFmtId="0" fontId="0" fillId="0" borderId="0" xfId="0" applyAlignment="1">
      <alignment wrapText="1"/>
    </xf>
  </cellXfs>
  <cellStyles count="6">
    <cellStyle name="Comma 2" xfId="4" xr:uid="{EC7E9338-7167-418B-86C2-75525274A87F}"/>
    <cellStyle name="Currency 2" xfId="3" xr:uid="{00000000-0005-0000-0000-000000000000}"/>
    <cellStyle name="Monétaire" xfId="1" builtinId="4"/>
    <cellStyle name="Normal" xfId="0" builtinId="0"/>
    <cellStyle name="Normal 2" xfId="5" xr:uid="{F257F729-CF53-4763-A965-EAB8EC0BBDEB}"/>
    <cellStyle name="Pourcentage" xfId="2" builtinId="5"/>
  </cellStyles>
  <dxfs count="27">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C9C9C9"/>
      <color rgb="FFEBEEF1"/>
      <color rgb="FFD4DEFC"/>
      <color rgb="FFDAE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VLOOKUP 1'!F4" lockText="1" noThreeD="1"/>
</file>

<file path=xl/ctrlProps/ctrlProp100.xml><?xml version="1.0" encoding="utf-8"?>
<formControlPr xmlns="http://schemas.microsoft.com/office/spreadsheetml/2009/9/main" objectType="Radio" checked="Checked"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fmlaLink="'VLOOKUP 1'!F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LOOKUP 1'!J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Radio" checked="Checked"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VLOOKUP 1'!J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fmlaLink="'VLOOKUP 1'!J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checked="Checked"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VLOOKUP 1'!D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fmlaLink="'VLOOKUP 1'!D6"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fmlaLink="'VLOOKUP 1'!B15"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VLOOKUP 1'!B16"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Radio" checked="Checked" firstButton="1"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fmlaLink="'VLOOKUP 1'!B17"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VLOOKUP 1'!B18"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LOOKUP 1'!B19"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fmlaLink="'VLOOKUP 2'!B4" lockText="1" noThreeD="1"/>
</file>

<file path=xl/ctrlProps/ctrlProp264.xml><?xml version="1.0" encoding="utf-8"?>
<formControlPr xmlns="http://schemas.microsoft.com/office/spreadsheetml/2009/9/main" objectType="CheckBox" fmlaLink="'VLOOKUP 2'!B5" lockText="1" noThreeD="1"/>
</file>

<file path=xl/ctrlProps/ctrlProp265.xml><?xml version="1.0" encoding="utf-8"?>
<formControlPr xmlns="http://schemas.microsoft.com/office/spreadsheetml/2009/9/main" objectType="CheckBox" checked="Checked" fmlaLink="'VLOOKUP 2'!B6" lockText="1" noThreeD="1"/>
</file>

<file path=xl/ctrlProps/ctrlProp266.xml><?xml version="1.0" encoding="utf-8"?>
<formControlPr xmlns="http://schemas.microsoft.com/office/spreadsheetml/2009/9/main" objectType="CheckBox" fmlaLink="'VLOOKUP 2'!B7" lockText="1" noThreeD="1"/>
</file>

<file path=xl/ctrlProps/ctrlProp267.xml><?xml version="1.0" encoding="utf-8"?>
<formControlPr xmlns="http://schemas.microsoft.com/office/spreadsheetml/2009/9/main" objectType="CheckBox" fmlaLink="'VLOOKUP 2'!B8" lockText="1" noThreeD="1"/>
</file>

<file path=xl/ctrlProps/ctrlProp268.xml><?xml version="1.0" encoding="utf-8"?>
<formControlPr xmlns="http://schemas.microsoft.com/office/spreadsheetml/2009/9/main" objectType="CheckBox" fmlaLink="'VLOOKUP 2'!B10" lockText="1" noThreeD="1"/>
</file>

<file path=xl/ctrlProps/ctrlProp269.xml><?xml version="1.0" encoding="utf-8"?>
<formControlPr xmlns="http://schemas.microsoft.com/office/spreadsheetml/2009/9/main" objectType="CheckBox" checked="Checked" fmlaLink="'VLOOKUP 2'!F4" lockText="1" noThreeD="1"/>
</file>

<file path=xl/ctrlProps/ctrlProp27.xml><?xml version="1.0" encoding="utf-8"?>
<formControlPr xmlns="http://schemas.microsoft.com/office/spreadsheetml/2009/9/main" objectType="CheckBox" fmlaLink="'VLOOKUP 1'!B20" lockText="1" noThreeD="1"/>
</file>

<file path=xl/ctrlProps/ctrlProp270.xml><?xml version="1.0" encoding="utf-8"?>
<formControlPr xmlns="http://schemas.microsoft.com/office/spreadsheetml/2009/9/main" objectType="CheckBox" fmlaLink="'VLOOKUP 2'!F5" lockText="1" noThreeD="1"/>
</file>

<file path=xl/ctrlProps/ctrlProp271.xml><?xml version="1.0" encoding="utf-8"?>
<formControlPr xmlns="http://schemas.microsoft.com/office/spreadsheetml/2009/9/main" objectType="CheckBox" checked="Checked" fmlaLink="'VLOOKUP 2'!J4" lockText="1" noThreeD="1"/>
</file>

<file path=xl/ctrlProps/ctrlProp272.xml><?xml version="1.0" encoding="utf-8"?>
<formControlPr xmlns="http://schemas.microsoft.com/office/spreadsheetml/2009/9/main" objectType="CheckBox" checked="Checked" fmlaLink="'VLOOKUP 2'!J5" lockText="1" noThreeD="1"/>
</file>

<file path=xl/ctrlProps/ctrlProp273.xml><?xml version="1.0" encoding="utf-8"?>
<formControlPr xmlns="http://schemas.microsoft.com/office/spreadsheetml/2009/9/main" objectType="CheckBox" checked="Checked" fmlaLink="'VLOOKUP 2'!J6"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fmlaLink="'VLOOKUP 2'!D5" lockText="1" noThreeD="1"/>
</file>

<file path=xl/ctrlProps/ctrlProp28.xml><?xml version="1.0" encoding="utf-8"?>
<formControlPr xmlns="http://schemas.microsoft.com/office/spreadsheetml/2009/9/main" objectType="Radio" checked="Checked" firstButton="1" fmlaLink="'VLOOKUP 1'!E16" lockText="1" noThreeD="1"/>
</file>

<file path=xl/ctrlProps/ctrlProp280.xml><?xml version="1.0" encoding="utf-8"?>
<formControlPr xmlns="http://schemas.microsoft.com/office/spreadsheetml/2009/9/main" objectType="CheckBox" checked="Checked" fmlaLink="'VLOOKUP 2'!D6" lockText="1" noThreeD="1"/>
</file>

<file path=xl/ctrlProps/ctrlProp281.xml><?xml version="1.0" encoding="utf-8"?>
<formControlPr xmlns="http://schemas.microsoft.com/office/spreadsheetml/2009/9/main" objectType="CheckBox" fmlaLink="'VLOOKUP 2'!B15" lockText="1" noThreeD="1"/>
</file>

<file path=xl/ctrlProps/ctrlProp282.xml><?xml version="1.0" encoding="utf-8"?>
<formControlPr xmlns="http://schemas.microsoft.com/office/spreadsheetml/2009/9/main" objectType="CheckBox" fmlaLink="'VLOOKUP 2'!B16" lockText="1" noThreeD="1"/>
</file>

<file path=xl/ctrlProps/ctrlProp283.xml><?xml version="1.0" encoding="utf-8"?>
<formControlPr xmlns="http://schemas.microsoft.com/office/spreadsheetml/2009/9/main" objectType="CheckBox" fmlaLink="'VLOOKUP 2'!B17" lockText="1" noThreeD="1"/>
</file>

<file path=xl/ctrlProps/ctrlProp284.xml><?xml version="1.0" encoding="utf-8"?>
<formControlPr xmlns="http://schemas.microsoft.com/office/spreadsheetml/2009/9/main" objectType="CheckBox" fmlaLink="'VLOOKUP 2'!B18" lockText="1" noThreeD="1"/>
</file>

<file path=xl/ctrlProps/ctrlProp285.xml><?xml version="1.0" encoding="utf-8"?>
<formControlPr xmlns="http://schemas.microsoft.com/office/spreadsheetml/2009/9/main" objectType="CheckBox" fmlaLink="'VLOOKUP 2'!B19" lockText="1" noThreeD="1"/>
</file>

<file path=xl/ctrlProps/ctrlProp286.xml><?xml version="1.0" encoding="utf-8"?>
<formControlPr xmlns="http://schemas.microsoft.com/office/spreadsheetml/2009/9/main" objectType="CheckBox" fmlaLink="'VLOOKUP 2'!B20" lockText="1" noThreeD="1"/>
</file>

<file path=xl/ctrlProps/ctrlProp287.xml><?xml version="1.0" encoding="utf-8"?>
<formControlPr xmlns="http://schemas.microsoft.com/office/spreadsheetml/2009/9/main" objectType="Radio" checked="Checked" firstButton="1" fmlaLink="'VLOOKUP 2'!E16"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fmlaLink="'VLOOKUP 2'!D4" lockText="1" noThreeD="1"/>
</file>

<file path=xl/ctrlProps/ctrlProp294.xml><?xml version="1.0" encoding="utf-8"?>
<formControlPr xmlns="http://schemas.microsoft.com/office/spreadsheetml/2009/9/main" objectType="CheckBox" fmlaLink="'VLOOKUP 2'!B9" lockText="1" noThreeD="1"/>
</file>

<file path=xl/ctrlProps/ctrlProp295.xml><?xml version="1.0" encoding="utf-8"?>
<formControlPr xmlns="http://schemas.microsoft.com/office/spreadsheetml/2009/9/main" objectType="CheckBox" fmlaLink="'VLOOKUP 2'!F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LOOKUP 1'!D4" lockText="1" noThreeD="1"/>
</file>

<file path=xl/ctrlProps/ctrlProp35.xml><?xml version="1.0" encoding="utf-8"?>
<formControlPr xmlns="http://schemas.microsoft.com/office/spreadsheetml/2009/9/main" objectType="CheckBox" fmlaLink="'VLOOKUP 1'!B9" lockText="1" noThreeD="1"/>
</file>

<file path=xl/ctrlProps/ctrlProp36.xml><?xml version="1.0" encoding="utf-8"?>
<formControlPr xmlns="http://schemas.microsoft.com/office/spreadsheetml/2009/9/main" objectType="CheckBox" checked="Checked" fmlaLink="'VLOOKUP 1'!F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LOOKUP 1'!B4" lockText="1" noThreeD="1"/>
</file>

<file path=xl/ctrlProps/ctrlProp40.xml><?xml version="1.0" encoding="utf-8"?>
<formControlPr xmlns="http://schemas.microsoft.com/office/spreadsheetml/2009/9/main" objectType="CheckBox" fmlaLink="'VLOOKUP 3'!B4" lockText="1" noThreeD="1"/>
</file>

<file path=xl/ctrlProps/ctrlProp41.xml><?xml version="1.0" encoding="utf-8"?>
<formControlPr xmlns="http://schemas.microsoft.com/office/spreadsheetml/2009/9/main" objectType="CheckBox" fmlaLink="'VLOOKUP 3'!B5" lockText="1" noThreeD="1"/>
</file>

<file path=xl/ctrlProps/ctrlProp42.xml><?xml version="1.0" encoding="utf-8"?>
<formControlPr xmlns="http://schemas.microsoft.com/office/spreadsheetml/2009/9/main" objectType="CheckBox" checked="Checked" fmlaLink="'VLOOKUP 3'!B6" lockText="1" noThreeD="1"/>
</file>

<file path=xl/ctrlProps/ctrlProp43.xml><?xml version="1.0" encoding="utf-8"?>
<formControlPr xmlns="http://schemas.microsoft.com/office/spreadsheetml/2009/9/main" objectType="CheckBox" fmlaLink="'VLOOKUP 3'!B7" lockText="1" noThreeD="1"/>
</file>

<file path=xl/ctrlProps/ctrlProp44.xml><?xml version="1.0" encoding="utf-8"?>
<formControlPr xmlns="http://schemas.microsoft.com/office/spreadsheetml/2009/9/main" objectType="CheckBox" fmlaLink="'VLOOKUP 3'!B8" lockText="1" noThreeD="1"/>
</file>

<file path=xl/ctrlProps/ctrlProp45.xml><?xml version="1.0" encoding="utf-8"?>
<formControlPr xmlns="http://schemas.microsoft.com/office/spreadsheetml/2009/9/main" objectType="CheckBox" fmlaLink="'VLOOKUP 3'!B10" lockText="1" noThreeD="1"/>
</file>

<file path=xl/ctrlProps/ctrlProp46.xml><?xml version="1.0" encoding="utf-8"?>
<formControlPr xmlns="http://schemas.microsoft.com/office/spreadsheetml/2009/9/main" objectType="CheckBox" checked="Checked" fmlaLink="'VLOOKUP 3'!F4" lockText="1" noThreeD="1"/>
</file>

<file path=xl/ctrlProps/ctrlProp47.xml><?xml version="1.0" encoding="utf-8"?>
<formControlPr xmlns="http://schemas.microsoft.com/office/spreadsheetml/2009/9/main" objectType="CheckBox" fmlaLink="'VLOOKUP 3'!F5" lockText="1" noThreeD="1"/>
</file>

<file path=xl/ctrlProps/ctrlProp48.xml><?xml version="1.0" encoding="utf-8"?>
<formControlPr xmlns="http://schemas.microsoft.com/office/spreadsheetml/2009/9/main" objectType="CheckBox" checked="Checked" fmlaLink="'VLOOKUP 3'!J4" lockText="1" noThreeD="1"/>
</file>

<file path=xl/ctrlProps/ctrlProp49.xml><?xml version="1.0" encoding="utf-8"?>
<formControlPr xmlns="http://schemas.microsoft.com/office/spreadsheetml/2009/9/main" objectType="CheckBox" checked="Checked" fmlaLink="'VLOOKUP 3'!J5" lockText="1" noThreeD="1"/>
</file>

<file path=xl/ctrlProps/ctrlProp5.xml><?xml version="1.0" encoding="utf-8"?>
<formControlPr xmlns="http://schemas.microsoft.com/office/spreadsheetml/2009/9/main" objectType="CheckBox" fmlaLink="'VLOOKUP 1'!B5" lockText="1" noThreeD="1"/>
</file>

<file path=xl/ctrlProps/ctrlProp50.xml><?xml version="1.0" encoding="utf-8"?>
<formControlPr xmlns="http://schemas.microsoft.com/office/spreadsheetml/2009/9/main" objectType="CheckBox" checked="Checked" fmlaLink="'VLOOKUP 3'!J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LOOKUP 3'!D5" lockText="1" noThreeD="1"/>
</file>

<file path=xl/ctrlProps/ctrlProp57.xml><?xml version="1.0" encoding="utf-8"?>
<formControlPr xmlns="http://schemas.microsoft.com/office/spreadsheetml/2009/9/main" objectType="CheckBox" checked="Checked" fmlaLink="'VLOOKUP 3'!D6" lockText="1" noThreeD="1"/>
</file>

<file path=xl/ctrlProps/ctrlProp58.xml><?xml version="1.0" encoding="utf-8"?>
<formControlPr xmlns="http://schemas.microsoft.com/office/spreadsheetml/2009/9/main" objectType="CheckBox" fmlaLink="'VLOOKUP 3'!B15" lockText="1" noThreeD="1"/>
</file>

<file path=xl/ctrlProps/ctrlProp59.xml><?xml version="1.0" encoding="utf-8"?>
<formControlPr xmlns="http://schemas.microsoft.com/office/spreadsheetml/2009/9/main" objectType="CheckBox" fmlaLink="'VLOOKUP 3'!B16" lockText="1" noThreeD="1"/>
</file>

<file path=xl/ctrlProps/ctrlProp6.xml><?xml version="1.0" encoding="utf-8"?>
<formControlPr xmlns="http://schemas.microsoft.com/office/spreadsheetml/2009/9/main" objectType="CheckBox" checked="Checked" fmlaLink="'VLOOKUP 1'!B6" lockText="1" noThreeD="1"/>
</file>

<file path=xl/ctrlProps/ctrlProp60.xml><?xml version="1.0" encoding="utf-8"?>
<formControlPr xmlns="http://schemas.microsoft.com/office/spreadsheetml/2009/9/main" objectType="CheckBox" fmlaLink="'VLOOKUP 3'!B17" lockText="1" noThreeD="1"/>
</file>

<file path=xl/ctrlProps/ctrlProp61.xml><?xml version="1.0" encoding="utf-8"?>
<formControlPr xmlns="http://schemas.microsoft.com/office/spreadsheetml/2009/9/main" objectType="CheckBox" fmlaLink="'VLOOKUP 3'!B18" lockText="1" noThreeD="1"/>
</file>

<file path=xl/ctrlProps/ctrlProp62.xml><?xml version="1.0" encoding="utf-8"?>
<formControlPr xmlns="http://schemas.microsoft.com/office/spreadsheetml/2009/9/main" objectType="CheckBox" fmlaLink="'VLOOKUP 3'!B19" lockText="1" noThreeD="1"/>
</file>

<file path=xl/ctrlProps/ctrlProp63.xml><?xml version="1.0" encoding="utf-8"?>
<formControlPr xmlns="http://schemas.microsoft.com/office/spreadsheetml/2009/9/main" objectType="CheckBox" fmlaLink="'VLOOKUP 3'!B20" lockText="1" noThreeD="1"/>
</file>

<file path=xl/ctrlProps/ctrlProp64.xml><?xml version="1.0" encoding="utf-8"?>
<formControlPr xmlns="http://schemas.microsoft.com/office/spreadsheetml/2009/9/main" objectType="Radio" checked="Checked" firstButton="1" fmlaLink="'VLOOKUP 3'!E16"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LOOKUP 1'!B7" lockText="1" noThreeD="1"/>
</file>

<file path=xl/ctrlProps/ctrlProp70.xml><?xml version="1.0" encoding="utf-8"?>
<formControlPr xmlns="http://schemas.microsoft.com/office/spreadsheetml/2009/9/main" objectType="CheckBox" fmlaLink="'VLOOKUP 3'!D4" lockText="1" noThreeD="1"/>
</file>

<file path=xl/ctrlProps/ctrlProp71.xml><?xml version="1.0" encoding="utf-8"?>
<formControlPr xmlns="http://schemas.microsoft.com/office/spreadsheetml/2009/9/main" objectType="CheckBox" fmlaLink="'VLOOKUP 3'!B9" lockText="1" noThreeD="1"/>
</file>

<file path=xl/ctrlProps/ctrlProp72.xml><?xml version="1.0" encoding="utf-8"?>
<formControlPr xmlns="http://schemas.microsoft.com/office/spreadsheetml/2009/9/main" objectType="CheckBox" fmlaLink="'VLOOKUP 3'!F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LOOKUP 1'!B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LOOKUP 1'!B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1079500</xdr:colOff>
          <xdr:row>4</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946150</xdr:colOff>
          <xdr:row>14</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1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241300</xdr:colOff>
          <xdr:row>14</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1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1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1174750</xdr:colOff>
          <xdr:row>14</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1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1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1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1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50800</xdr:colOff>
          <xdr:row>18</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1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1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1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1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1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1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1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1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1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946150</xdr:colOff>
          <xdr:row>20</xdr:row>
          <xdr:rowOff>12700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1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1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1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1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1543050</xdr:colOff>
          <xdr:row>66</xdr:row>
          <xdr:rowOff>12700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1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1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1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1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114300</xdr:rowOff>
        </xdr:from>
        <xdr:to>
          <xdr:col>5</xdr:col>
          <xdr:colOff>742950</xdr:colOff>
          <xdr:row>67</xdr:row>
          <xdr:rowOff>95250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1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65</xdr:row>
          <xdr:rowOff>114300</xdr:rowOff>
        </xdr:from>
        <xdr:to>
          <xdr:col>5</xdr:col>
          <xdr:colOff>1136650</xdr:colOff>
          <xdr:row>67</xdr:row>
          <xdr:rowOff>95250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1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1174750</xdr:colOff>
          <xdr:row>65</xdr:row>
          <xdr:rowOff>114300</xdr:rowOff>
        </xdr:from>
        <xdr:to>
          <xdr:col>6</xdr:col>
          <xdr:colOff>209550</xdr:colOff>
          <xdr:row>67</xdr:row>
          <xdr:rowOff>95250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1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114300</xdr:rowOff>
        </xdr:from>
        <xdr:to>
          <xdr:col>6</xdr:col>
          <xdr:colOff>641350</xdr:colOff>
          <xdr:row>67</xdr:row>
          <xdr:rowOff>95250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1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1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1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946150</xdr:colOff>
          <xdr:row>20</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1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869950</xdr:colOff>
          <xdr:row>14</xdr:row>
          <xdr:rowOff>12700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1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260350</xdr:colOff>
          <xdr:row>18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1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SDH</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22</xdr:row>
      <xdr:rowOff>66675</xdr:rowOff>
    </xdr:to>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6362700" y="1647825"/>
          <a:ext cx="35623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and PE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22</xdr:row>
      <xdr:rowOff>66675</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6362700" y="1647825"/>
          <a:ext cx="35623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and PE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31750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1079500</xdr:colOff>
          <xdr:row>4</xdr:row>
          <xdr:rowOff>12700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946150</xdr:colOff>
          <xdr:row>14</xdr:row>
          <xdr:rowOff>12700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241300</xdr:colOff>
          <xdr:row>14</xdr:row>
          <xdr:rowOff>12700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1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12700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1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1174750</xdr:colOff>
          <xdr:row>14</xdr:row>
          <xdr:rowOff>12700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1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12700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1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12700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1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13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50800</xdr:colOff>
          <xdr:row>18</xdr:row>
          <xdr:rowOff>12700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1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1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1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1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13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13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1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13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13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946150</xdr:colOff>
          <xdr:row>20</xdr:row>
          <xdr:rowOff>12700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13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1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13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13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1555750</xdr:colOff>
          <xdr:row>66</xdr:row>
          <xdr:rowOff>12700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13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13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13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13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107950</xdr:rowOff>
        </xdr:from>
        <xdr:to>
          <xdr:col>5</xdr:col>
          <xdr:colOff>742950</xdr:colOff>
          <xdr:row>67</xdr:row>
          <xdr:rowOff>88900</xdr:rowOff>
        </xdr:to>
        <xdr:sp macro="" textlink="">
          <xdr:nvSpPr>
            <xdr:cNvPr id="27676" name="Option Button 28" hidden="1">
              <a:extLst>
                <a:ext uri="{63B3BB69-23CF-44E3-9099-C40C66FF867C}">
                  <a14:compatExt spid="_x0000_s27676"/>
                </a:ext>
                <a:ext uri="{FF2B5EF4-FFF2-40B4-BE49-F238E27FC236}">
                  <a16:creationId xmlns:a16="http://schemas.microsoft.com/office/drawing/2014/main" id="{00000000-0008-0000-13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850900</xdr:colOff>
          <xdr:row>65</xdr:row>
          <xdr:rowOff>107950</xdr:rowOff>
        </xdr:from>
        <xdr:to>
          <xdr:col>5</xdr:col>
          <xdr:colOff>1155700</xdr:colOff>
          <xdr:row>67</xdr:row>
          <xdr:rowOff>88900</xdr:rowOff>
        </xdr:to>
        <xdr:sp macro="" textlink="">
          <xdr:nvSpPr>
            <xdr:cNvPr id="27677" name="Option Button 29" hidden="1">
              <a:extLst>
                <a:ext uri="{63B3BB69-23CF-44E3-9099-C40C66FF867C}">
                  <a14:compatExt spid="_x0000_s27677"/>
                </a:ext>
                <a:ext uri="{FF2B5EF4-FFF2-40B4-BE49-F238E27FC236}">
                  <a16:creationId xmlns:a16="http://schemas.microsoft.com/office/drawing/2014/main" id="{00000000-0008-0000-13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88900</xdr:rowOff>
        </xdr:from>
        <xdr:to>
          <xdr:col>6</xdr:col>
          <xdr:colOff>298450</xdr:colOff>
          <xdr:row>67</xdr:row>
          <xdr:rowOff>76200</xdr:rowOff>
        </xdr:to>
        <xdr:sp macro="" textlink="">
          <xdr:nvSpPr>
            <xdr:cNvPr id="27678" name="Option Button 30" hidden="1">
              <a:extLst>
                <a:ext uri="{63B3BB69-23CF-44E3-9099-C40C66FF867C}">
                  <a14:compatExt spid="_x0000_s27678"/>
                </a:ext>
                <a:ext uri="{FF2B5EF4-FFF2-40B4-BE49-F238E27FC236}">
                  <a16:creationId xmlns:a16="http://schemas.microsoft.com/office/drawing/2014/main" id="{00000000-0008-0000-13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65</xdr:row>
          <xdr:rowOff>107950</xdr:rowOff>
        </xdr:from>
        <xdr:to>
          <xdr:col>6</xdr:col>
          <xdr:colOff>717550</xdr:colOff>
          <xdr:row>67</xdr:row>
          <xdr:rowOff>88900</xdr:rowOff>
        </xdr:to>
        <xdr:sp macro="" textlink="">
          <xdr:nvSpPr>
            <xdr:cNvPr id="27679" name="Option Button 31" hidden="1">
              <a:extLst>
                <a:ext uri="{63B3BB69-23CF-44E3-9099-C40C66FF867C}">
                  <a14:compatExt spid="_x0000_s27679"/>
                </a:ext>
                <a:ext uri="{FF2B5EF4-FFF2-40B4-BE49-F238E27FC236}">
                  <a16:creationId xmlns:a16="http://schemas.microsoft.com/office/drawing/2014/main" id="{00000000-0008-0000-13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13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13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946150</xdr:colOff>
          <xdr:row>20</xdr:row>
          <xdr:rowOff>12700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13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869950</xdr:colOff>
          <xdr:row>14</xdr:row>
          <xdr:rowOff>12700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13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266700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13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SDH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1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1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1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1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1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1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1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1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1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1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1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1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1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1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1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1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1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1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1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1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14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1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14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14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1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1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1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1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1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1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14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14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14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SDH</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15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15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15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15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15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15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15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15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15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1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15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15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15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15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15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15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15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15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15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15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15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15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15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15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15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15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15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1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SDH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15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15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15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6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16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16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16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16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16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16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16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16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16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16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16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16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16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16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16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16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16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16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16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16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16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16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16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16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16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16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16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16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16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16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16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16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SDH</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17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17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17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17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17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17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17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17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17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17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17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17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17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17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17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17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17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17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17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17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17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17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17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17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17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17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17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17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17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17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17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17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17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17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17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17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17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17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SDH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18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18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18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18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1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1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1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1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1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1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1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1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1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18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18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18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18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1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18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18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18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18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18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18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1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1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18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18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1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1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1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18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1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1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18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SDH</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B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31750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B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1079500</xdr:colOff>
          <xdr:row>4</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1B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946150</xdr:colOff>
          <xdr:row>14</xdr:row>
          <xdr:rowOff>12700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1B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241300</xdr:colOff>
          <xdr:row>14</xdr:row>
          <xdr:rowOff>12700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1B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12700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1B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1174750</xdr:colOff>
          <xdr:row>14</xdr:row>
          <xdr:rowOff>12700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1B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12700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1B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12700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1B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1B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50800</xdr:colOff>
          <xdr:row>18</xdr:row>
          <xdr:rowOff>12700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1B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1B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1B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1B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1B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1B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1B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1B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1B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946150</xdr:colOff>
          <xdr:row>20</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1B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1B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1B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1B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1555750</xdr:colOff>
          <xdr:row>66</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1B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1B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1B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1B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65</xdr:row>
          <xdr:rowOff>127000</xdr:rowOff>
        </xdr:from>
        <xdr:to>
          <xdr:col>5</xdr:col>
          <xdr:colOff>819150</xdr:colOff>
          <xdr:row>67</xdr:row>
          <xdr:rowOff>107950</xdr:rowOff>
        </xdr:to>
        <xdr:sp macro="" textlink="">
          <xdr:nvSpPr>
            <xdr:cNvPr id="28700" name="Option Button 28" hidden="1">
              <a:extLst>
                <a:ext uri="{63B3BB69-23CF-44E3-9099-C40C66FF867C}">
                  <a14:compatExt spid="_x0000_s28700"/>
                </a:ext>
                <a:ext uri="{FF2B5EF4-FFF2-40B4-BE49-F238E27FC236}">
                  <a16:creationId xmlns:a16="http://schemas.microsoft.com/office/drawing/2014/main" id="{00000000-0008-0000-1B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65</xdr:row>
          <xdr:rowOff>127000</xdr:rowOff>
        </xdr:from>
        <xdr:to>
          <xdr:col>5</xdr:col>
          <xdr:colOff>1136650</xdr:colOff>
          <xdr:row>67</xdr:row>
          <xdr:rowOff>107950</xdr:rowOff>
        </xdr:to>
        <xdr:sp macro="" textlink="">
          <xdr:nvSpPr>
            <xdr:cNvPr id="28701" name="Option Button 29" hidden="1">
              <a:extLst>
                <a:ext uri="{63B3BB69-23CF-44E3-9099-C40C66FF867C}">
                  <a14:compatExt spid="_x0000_s28701"/>
                </a:ext>
                <a:ext uri="{FF2B5EF4-FFF2-40B4-BE49-F238E27FC236}">
                  <a16:creationId xmlns:a16="http://schemas.microsoft.com/office/drawing/2014/main" id="{00000000-0008-0000-1B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1174750</xdr:colOff>
          <xdr:row>65</xdr:row>
          <xdr:rowOff>114300</xdr:rowOff>
        </xdr:from>
        <xdr:to>
          <xdr:col>6</xdr:col>
          <xdr:colOff>209550</xdr:colOff>
          <xdr:row>67</xdr:row>
          <xdr:rowOff>107950</xdr:rowOff>
        </xdr:to>
        <xdr:sp macro="" textlink="">
          <xdr:nvSpPr>
            <xdr:cNvPr id="28702" name="Option Button 30" hidden="1">
              <a:extLst>
                <a:ext uri="{63B3BB69-23CF-44E3-9099-C40C66FF867C}">
                  <a14:compatExt spid="_x0000_s28702"/>
                </a:ext>
                <a:ext uri="{FF2B5EF4-FFF2-40B4-BE49-F238E27FC236}">
                  <a16:creationId xmlns:a16="http://schemas.microsoft.com/office/drawing/2014/main" id="{00000000-0008-0000-1B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127000</xdr:rowOff>
        </xdr:from>
        <xdr:to>
          <xdr:col>6</xdr:col>
          <xdr:colOff>641350</xdr:colOff>
          <xdr:row>67</xdr:row>
          <xdr:rowOff>107950</xdr:rowOff>
        </xdr:to>
        <xdr:sp macro="" textlink="">
          <xdr:nvSpPr>
            <xdr:cNvPr id="28703" name="Option Button 31" hidden="1">
              <a:extLst>
                <a:ext uri="{63B3BB69-23CF-44E3-9099-C40C66FF867C}">
                  <a14:compatExt spid="_x0000_s28703"/>
                </a:ext>
                <a:ext uri="{FF2B5EF4-FFF2-40B4-BE49-F238E27FC236}">
                  <a16:creationId xmlns:a16="http://schemas.microsoft.com/office/drawing/2014/main" id="{00000000-0008-0000-1B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1B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1B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946150</xdr:colOff>
          <xdr:row>20</xdr:row>
          <xdr:rowOff>12700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1B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869950</xdr:colOff>
          <xdr:row>14</xdr:row>
          <xdr:rowOff>12700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1B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266700</xdr:colOff>
          <xdr:row>18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1B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CA" sz="1100" b="0" i="0" u="none" strike="noStrike" baseline="0">
                  <a:solidFill>
                    <a:srgbClr val="000000"/>
                  </a:solidFill>
                  <a:latin typeface="Calibri"/>
                  <a:cs typeface="Calibri"/>
                </a:rPr>
                <a:t>SDH</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12</xdr:col>
      <xdr:colOff>630237</xdr:colOff>
      <xdr:row>11</xdr:row>
      <xdr:rowOff>115887</xdr:rowOff>
    </xdr:from>
    <xdr:to>
      <xdr:col>18</xdr:col>
      <xdr:colOff>557212</xdr:colOff>
      <xdr:row>25</xdr:row>
      <xdr:rowOff>58737</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11163300" y="2124075"/>
          <a:ext cx="3736975" cy="249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and PE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9DF654-B719-46B2-9F6A-394449E7798A}" name="Table33" displayName="Table33" ref="A3:A11" totalsRowShown="0" headerRowDxfId="26">
  <autoFilter ref="A3:A11" xr:uid="{00000000-0009-0000-0100-000003000000}"/>
  <sortState xmlns:xlrd2="http://schemas.microsoft.com/office/spreadsheetml/2017/richdata2" ref="A4:A11">
    <sortCondition ref="A3:A11"/>
  </sortState>
  <tableColumns count="1">
    <tableColumn id="1" xr3:uid="{2C4D2B34-F582-44B7-8BF0-ACE35528CCA1}" name="Province"/>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078C29E-A1B3-46A0-B32B-F25FF49CB223}" name="Table618" displayName="Table618" ref="F3:G6" totalsRowShown="0" headerRowDxfId="18">
  <autoFilter ref="F3:G6" xr:uid="{00000000-0009-0000-0100-000006000000}"/>
  <tableColumns count="2">
    <tableColumn id="1" xr3:uid="{2BAF8A28-EC03-45E8-8483-9B3947B2E5D1}" name="VLookApt"/>
    <tableColumn id="2" xr3:uid="{E1F1F096-A5D7-4CC5-B8DB-35C2771EB817}" name="Type"/>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BF40120-E9EA-4926-9928-60851C1B058B}" name="Table719" displayName="Table719" ref="I3:J6" totalsRowShown="0" headerRowDxfId="17">
  <autoFilter ref="I3:J6" xr:uid="{00000000-0009-0000-0100-000007000000}"/>
  <tableColumns count="2">
    <tableColumn id="1" xr3:uid="{EE85EB5F-CBC8-49B8-85AB-C54FB213213B}" name="Utilities"/>
    <tableColumn id="2" xr3:uid="{9758AFB2-8B3B-4C36-8665-FA89A15F0F4C}" name="Included"/>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A55E2E1-A650-406C-8FBE-0ED8FC5F5253}" name="Table820" displayName="Table820" ref="A14:C21" totalsRowShown="0">
  <autoFilter ref="A14:C21" xr:uid="{00000000-0009-0000-0100-000008000000}"/>
  <tableColumns count="3">
    <tableColumn id="1" xr3:uid="{85967BE3-C321-4995-A5AE-6A535B69F686}" name="Service"/>
    <tableColumn id="2" xr3:uid="{A11E1D83-F28D-4616-81C9-A9193EFC8696}" name="Included"/>
    <tableColumn id="3" xr3:uid="{4E155A88-1D1B-4445-BC58-5406C81E460C}" name="Cost"/>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e3" displayName="Table3" ref="A3:A11" totalsRowShown="0" headerRowDxfId="16">
  <autoFilter ref="A3:A11" xr:uid="{00000000-0009-0000-0100-000003000000}"/>
  <sortState xmlns:xlrd2="http://schemas.microsoft.com/office/spreadsheetml/2017/richdata2" ref="A4:A11">
    <sortCondition ref="A3:A11"/>
  </sortState>
  <tableColumns count="1">
    <tableColumn id="1" xr3:uid="{00000000-0010-0000-0C00-000001000000}" name="Province"/>
  </tableColumns>
  <tableStyleInfo name="TableStyleLight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Table4" displayName="Table4" ref="B3:C10" totalsRowShown="0" headerRowDxfId="15">
  <autoFilter ref="B3:C10" xr:uid="{00000000-0009-0000-0100-000004000000}"/>
  <tableColumns count="2">
    <tableColumn id="1" xr3:uid="{00000000-0010-0000-0D00-000001000000}" name="Vlookbed"/>
    <tableColumn id="2" xr3:uid="{00000000-0010-0000-0D00-000002000000}" name="Bedroom"/>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5" displayName="Table5" ref="D3:E7" totalsRowShown="0" headerRowDxfId="14">
  <autoFilter ref="D3:E7" xr:uid="{00000000-0009-0000-0100-000005000000}"/>
  <tableColumns count="2">
    <tableColumn id="1" xr3:uid="{00000000-0010-0000-0E00-000001000000}" name="VlookEN"/>
    <tableColumn id="2" xr3:uid="{00000000-0010-0000-0E00-000002000000}" name="Energy"/>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F000000}" name="Table6" displayName="Table6" ref="F3:G6" totalsRowShown="0" headerRowDxfId="13">
  <autoFilter ref="F3:G6" xr:uid="{00000000-0009-0000-0100-000006000000}"/>
  <tableColumns count="2">
    <tableColumn id="1" xr3:uid="{00000000-0010-0000-0F00-000001000000}" name="VLookApt"/>
    <tableColumn id="2" xr3:uid="{00000000-0010-0000-0F00-000002000000}" name="Type"/>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0000000}" name="Table7" displayName="Table7" ref="I3:J6" totalsRowShown="0" headerRowDxfId="12">
  <autoFilter ref="I3:J6" xr:uid="{00000000-0009-0000-0100-000007000000}"/>
  <tableColumns count="2">
    <tableColumn id="1" xr3:uid="{00000000-0010-0000-1000-000001000000}" name="Utilities"/>
    <tableColumn id="2" xr3:uid="{00000000-0010-0000-1000-000002000000}" name="Included"/>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1000000}" name="Table8" displayName="Table8" ref="A14:C21" totalsRowShown="0">
  <autoFilter ref="A14:C21" xr:uid="{00000000-0009-0000-0100-000008000000}"/>
  <tableColumns count="3">
    <tableColumn id="1" xr3:uid="{00000000-0010-0000-1100-000001000000}" name="Service"/>
    <tableColumn id="2" xr3:uid="{00000000-0010-0000-1100-000002000000}" name="Included"/>
    <tableColumn id="3" xr3:uid="{00000000-0010-0000-1100-000003000000}" name="Cost"/>
  </tableColumns>
  <tableStyleInfo name="TableStyleMedium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C18D10A-6A45-42C8-9F2B-7DE74BA3D799}" name="Table20" displayName="Table20" ref="L3:L6" totalsRowShown="0">
  <autoFilter ref="L3:L6" xr:uid="{7C18D10A-6A45-42C8-9F2B-7DE74BA3D799}"/>
  <tableColumns count="1">
    <tableColumn id="1" xr3:uid="{9E698777-C255-43A2-AD90-0A073F3251ED}" name="Available Year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2FA0D1-AEAA-429A-80FA-8CB4D8A6D406}" name="Table410" displayName="Table410" ref="B3:C10" totalsRowShown="0" headerRowDxfId="25">
  <autoFilter ref="B3:C10" xr:uid="{00000000-0009-0000-0100-000004000000}"/>
  <tableColumns count="2">
    <tableColumn id="1" xr3:uid="{430201BD-0F2D-4861-B445-344D9F5E5261}" name="Vlookbed"/>
    <tableColumn id="2" xr3:uid="{5952F006-5D92-44A7-B0F6-689BEBEE5891}" name="Bedroom"/>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2000000}" name="Table1" displayName="Table1" ref="A1:J463" totalsRowShown="0" headerRowDxfId="11" dataDxfId="10" dataCellStyle="Currency 2">
  <sortState xmlns:xlrd2="http://schemas.microsoft.com/office/spreadsheetml/2017/richdata2" ref="A2:J155">
    <sortCondition ref="J1:J155"/>
  </sortState>
  <tableColumns count="10">
    <tableColumn id="1" xr3:uid="{00000000-0010-0000-1200-000001000000}" name="CODE" dataDxfId="9" dataCellStyle="Currency 2"/>
    <tableColumn id="2" xr3:uid="{00000000-0010-0000-1200-000002000000}" name="Heat" dataDxfId="8" dataCellStyle="Currency 2"/>
    <tableColumn id="3" xr3:uid="{00000000-0010-0000-1200-000003000000}" name="Électricité" dataDxfId="7" dataCellStyle="Currency 2"/>
    <tableColumn id="4" xr3:uid="{00000000-0010-0000-1200-000004000000}" name="Hot Water" dataDxfId="6" dataCellStyle="Currency 2"/>
    <tableColumn id="5" xr3:uid="{00000000-0010-0000-1200-000005000000}" name="Water and Sewer" dataDxfId="5" dataCellStyle="Currency 2"/>
    <tableColumn id="6" xr3:uid="{00000000-0010-0000-1200-000006000000}" name="Garbage and Recycling" dataDxfId="4" dataCellStyle="Currency 2"/>
    <tableColumn id="7" xr3:uid="{00000000-0010-0000-1200-000007000000}" name="Insurance" dataDxfId="3" dataCellStyle="Currency 2"/>
    <tableColumn id="8" xr3:uid="{00000000-0010-0000-1200-000008000000}" name="Telephone" dataDxfId="2" dataCellStyle="Currency 2"/>
    <tableColumn id="9" xr3:uid="{00000000-0010-0000-1200-000009000000}" name="Laundry" dataDxfId="1" dataCellStyle="Currency 2"/>
    <tableColumn id="10" xr3:uid="{00000000-0010-0000-1200-00000A000000}" name="Year" dataDxfId="0" dataCellStyle="Currency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86DBB4-44B4-43E8-ACA1-683E1E7FBDFA}" name="Table511" displayName="Table511" ref="D3:E7" totalsRowShown="0" headerRowDxfId="24">
  <autoFilter ref="D3:E7" xr:uid="{00000000-0009-0000-0100-000005000000}"/>
  <tableColumns count="2">
    <tableColumn id="1" xr3:uid="{EB49BCF1-94CF-4000-9688-0B5DF3D03856}" name="VlookEN"/>
    <tableColumn id="2" xr3:uid="{9DF2D057-75B2-4C19-AA29-09F9091C61A1}" name="Energy"/>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E6CB69A-C7E8-4939-BA36-C8D150E9C949}" name="Table612" displayName="Table612" ref="F3:G6" totalsRowShown="0" headerRowDxfId="23">
  <autoFilter ref="F3:G6" xr:uid="{00000000-0009-0000-0100-000006000000}"/>
  <tableColumns count="2">
    <tableColumn id="1" xr3:uid="{4365E5CD-5B23-4489-879B-649731C90161}" name="VLookApt"/>
    <tableColumn id="2" xr3:uid="{0408B28F-3E06-4192-940F-5B13EA0E1EC4}" name="Type"/>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DB25C1-2D62-40AB-B4C0-662A2DB4F1FB}" name="Table713" displayName="Table713" ref="I3:J6" totalsRowShown="0" headerRowDxfId="22">
  <autoFilter ref="I3:J6" xr:uid="{00000000-0009-0000-0100-000007000000}"/>
  <tableColumns count="2">
    <tableColumn id="1" xr3:uid="{8B548A6F-4A8E-4E6A-BCD8-CFD310FC3BEC}" name="Utilities"/>
    <tableColumn id="2" xr3:uid="{336F6C12-4CC3-45E3-846A-1CC7D28475DE}" name="Included"/>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8449AF-F114-4F78-BEE2-B726B07F8CDB}" name="Table814" displayName="Table814" ref="A14:C21" totalsRowShown="0">
  <autoFilter ref="A14:C21" xr:uid="{00000000-0009-0000-0100-000008000000}"/>
  <tableColumns count="3">
    <tableColumn id="1" xr3:uid="{D1944508-BB5F-4EA1-8F5B-520A83A3C3A9}" name="Service"/>
    <tableColumn id="2" xr3:uid="{EA15038E-C710-4AE3-B83C-BC7DCC410C90}" name="Included"/>
    <tableColumn id="3" xr3:uid="{D91CD933-9861-480D-8246-FECE7D62EBFA}" name="Cost"/>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C98AF1A-BF87-4598-ACC6-864396894D58}" name="Table315" displayName="Table315" ref="A3:A11" totalsRowShown="0" headerRowDxfId="21">
  <autoFilter ref="A3:A11" xr:uid="{00000000-0009-0000-0100-000003000000}"/>
  <sortState xmlns:xlrd2="http://schemas.microsoft.com/office/spreadsheetml/2017/richdata2" ref="A4:A11">
    <sortCondition ref="A3:A11"/>
  </sortState>
  <tableColumns count="1">
    <tableColumn id="1" xr3:uid="{4EF4B548-3C60-4907-A52D-660668505965}" name="Province"/>
  </tableColumns>
  <tableStyleInfo name="TableStyleLight1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87A7F5-3ABE-4AFD-A0AA-D6DCE7485800}" name="Table416" displayName="Table416" ref="B3:C10" totalsRowShown="0" headerRowDxfId="20">
  <autoFilter ref="B3:C10" xr:uid="{00000000-0009-0000-0100-000004000000}"/>
  <tableColumns count="2">
    <tableColumn id="1" xr3:uid="{B64E27CD-DD68-4513-8694-A287235032F0}" name="Vlookbed"/>
    <tableColumn id="2" xr3:uid="{3673AD4A-067F-4114-AEA0-EEDAB6DD6119}" name="Bedroom"/>
  </tableColumns>
  <tableStyleInfo name="TableStyleLight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88C8CA-1C4E-42C7-8D6A-2A9865239705}" name="Table517" displayName="Table517" ref="D3:E7" totalsRowShown="0" headerRowDxfId="19">
  <autoFilter ref="D3:E7" xr:uid="{00000000-0009-0000-0100-000005000000}"/>
  <tableColumns count="2">
    <tableColumn id="1" xr3:uid="{2665C878-6B6A-4D3E-80A8-8FC17988510A}" name="VlookEN"/>
    <tableColumn id="2" xr3:uid="{1B528043-0B75-4ECB-95C4-CE816558B6E1}" name="Energy"/>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16T14:31:45.41" personId="{00000000-0000-0000-0000-000000000000}" id="{21CE59C3-DD12-419B-820A-B80B6FD5B2A9}">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A231986F-1950-476D-8315-ED7879582329}">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2DAA3F4E-FC25-402C-8709-84346C9A1D15}">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848B85FF-8246-4DAD-A434-DF841BAF4C7D}">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 ref="I23" dT="2022-03-15T21:09:04.84" personId="{00000000-0000-0000-0000-000000000000}" id="{6A190EFC-E532-41ED-8531-F8C5017AE784}">
    <text>Note that this formula checks whether the province selected has separate values for oil and gas (right now, it checks if the Province is QC and year is after 2021).  If these conditions are not true, the text in the code changes to "Gas".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3-16T14:31:45.41" personId="{00000000-0000-0000-0000-000000000000}" id="{6A4CBD63-2E2A-445C-AECA-59C35747753B}">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49074067-01C4-4232-A8FE-1AB30EF991F8}">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F12DA85D-D6CD-4C84-8691-2687C5FB46D4}">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BAC723EB-C50F-421D-8A8A-7BE50C23E8B2}">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3-16T14:31:45.41" personId="{00000000-0000-0000-0000-000000000000}" id="{1B39A50A-2808-49A8-BD67-B834426A796C}">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BA2C737C-09CF-4EA0-910F-C0FC00B2C174}">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A4AD6EB0-987D-4D1E-B60D-CC0A24DF353E}">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1C749EBF-98F1-4FAF-9DF0-664B5B6E2642}">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omments" Target="../comments1.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22.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7.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2.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23.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8.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omments" Target="../comments3.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5.vml"/></Relationships>
</file>

<file path=xl/worksheets/_rels/sheet24.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42" Type="http://schemas.openxmlformats.org/officeDocument/2006/relationships/ctrlProp" Target="../ctrlProps/ctrlProp219.xml"/><Relationship Id="rId7" Type="http://schemas.openxmlformats.org/officeDocument/2006/relationships/ctrlProp" Target="../ctrlProps/ctrlProp184.xml"/><Relationship Id="rId2" Type="http://schemas.openxmlformats.org/officeDocument/2006/relationships/drawing" Target="../drawings/drawing6.xml"/><Relationship Id="rId16" Type="http://schemas.openxmlformats.org/officeDocument/2006/relationships/ctrlProp" Target="../ctrlProps/ctrlProp193.xml"/><Relationship Id="rId29" Type="http://schemas.openxmlformats.org/officeDocument/2006/relationships/ctrlProp" Target="../ctrlProps/ctrlProp206.xml"/><Relationship Id="rId1" Type="http://schemas.openxmlformats.org/officeDocument/2006/relationships/printerSettings" Target="../printerSettings/printerSettings9.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trlProp" Target="../ctrlProps/ctrlProp217.xml"/><Relationship Id="rId45" Type="http://schemas.openxmlformats.org/officeDocument/2006/relationships/comments" Target="../comments4.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4" Type="http://schemas.openxmlformats.org/officeDocument/2006/relationships/ctrlProp" Target="../ctrlProps/ctrlProp221.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8" Type="http://schemas.openxmlformats.org/officeDocument/2006/relationships/ctrlProp" Target="../ctrlProps/ctrlProp185.xml"/><Relationship Id="rId3" Type="http://schemas.openxmlformats.org/officeDocument/2006/relationships/vmlDrawing" Target="../drawings/vmlDrawing6.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0" Type="http://schemas.openxmlformats.org/officeDocument/2006/relationships/ctrlProp" Target="../ctrlProps/ctrlProp197.xml"/><Relationship Id="rId41" Type="http://schemas.openxmlformats.org/officeDocument/2006/relationships/ctrlProp" Target="../ctrlProps/ctrlProp218.xml"/></Relationships>
</file>

<file path=xl/worksheets/_rels/sheet25.xml.rels><?xml version="1.0" encoding="UTF-8" standalone="yes"?>
<Relationships xmlns="http://schemas.openxmlformats.org/package/2006/relationships"><Relationship Id="rId13" Type="http://schemas.openxmlformats.org/officeDocument/2006/relationships/ctrlProp" Target="../ctrlProps/ctrlProp231.xml"/><Relationship Id="rId18" Type="http://schemas.openxmlformats.org/officeDocument/2006/relationships/ctrlProp" Target="../ctrlProps/ctrlProp236.xml"/><Relationship Id="rId26" Type="http://schemas.openxmlformats.org/officeDocument/2006/relationships/ctrlProp" Target="../ctrlProps/ctrlProp244.xml"/><Relationship Id="rId39" Type="http://schemas.openxmlformats.org/officeDocument/2006/relationships/ctrlProp" Target="../ctrlProps/ctrlProp257.xml"/><Relationship Id="rId21" Type="http://schemas.openxmlformats.org/officeDocument/2006/relationships/ctrlProp" Target="../ctrlProps/ctrlProp239.xml"/><Relationship Id="rId34" Type="http://schemas.openxmlformats.org/officeDocument/2006/relationships/ctrlProp" Target="../ctrlProps/ctrlProp252.xml"/><Relationship Id="rId42" Type="http://schemas.openxmlformats.org/officeDocument/2006/relationships/comments" Target="../comments5.xml"/><Relationship Id="rId7" Type="http://schemas.openxmlformats.org/officeDocument/2006/relationships/ctrlProp" Target="../ctrlProps/ctrlProp225.xml"/><Relationship Id="rId2" Type="http://schemas.openxmlformats.org/officeDocument/2006/relationships/drawing" Target="../drawings/drawing7.xml"/><Relationship Id="rId16" Type="http://schemas.openxmlformats.org/officeDocument/2006/relationships/ctrlProp" Target="../ctrlProps/ctrlProp234.xml"/><Relationship Id="rId20" Type="http://schemas.openxmlformats.org/officeDocument/2006/relationships/ctrlProp" Target="../ctrlProps/ctrlProp238.xml"/><Relationship Id="rId29" Type="http://schemas.openxmlformats.org/officeDocument/2006/relationships/ctrlProp" Target="../ctrlProps/ctrlProp247.xml"/><Relationship Id="rId41" Type="http://schemas.openxmlformats.org/officeDocument/2006/relationships/ctrlProp" Target="../ctrlProps/ctrlProp259.xml"/><Relationship Id="rId1" Type="http://schemas.openxmlformats.org/officeDocument/2006/relationships/printerSettings" Target="../printerSettings/printerSettings10.bin"/><Relationship Id="rId6" Type="http://schemas.openxmlformats.org/officeDocument/2006/relationships/ctrlProp" Target="../ctrlProps/ctrlProp224.xml"/><Relationship Id="rId11" Type="http://schemas.openxmlformats.org/officeDocument/2006/relationships/ctrlProp" Target="../ctrlProps/ctrlProp229.xml"/><Relationship Id="rId24" Type="http://schemas.openxmlformats.org/officeDocument/2006/relationships/ctrlProp" Target="../ctrlProps/ctrlProp242.xml"/><Relationship Id="rId32" Type="http://schemas.openxmlformats.org/officeDocument/2006/relationships/ctrlProp" Target="../ctrlProps/ctrlProp250.xml"/><Relationship Id="rId37" Type="http://schemas.openxmlformats.org/officeDocument/2006/relationships/ctrlProp" Target="../ctrlProps/ctrlProp255.xml"/><Relationship Id="rId40" Type="http://schemas.openxmlformats.org/officeDocument/2006/relationships/ctrlProp" Target="../ctrlProps/ctrlProp258.xml"/><Relationship Id="rId5" Type="http://schemas.openxmlformats.org/officeDocument/2006/relationships/ctrlProp" Target="../ctrlProps/ctrlProp223.xml"/><Relationship Id="rId15" Type="http://schemas.openxmlformats.org/officeDocument/2006/relationships/ctrlProp" Target="../ctrlProps/ctrlProp233.xml"/><Relationship Id="rId23" Type="http://schemas.openxmlformats.org/officeDocument/2006/relationships/ctrlProp" Target="../ctrlProps/ctrlProp241.xml"/><Relationship Id="rId28" Type="http://schemas.openxmlformats.org/officeDocument/2006/relationships/ctrlProp" Target="../ctrlProps/ctrlProp246.xml"/><Relationship Id="rId36" Type="http://schemas.openxmlformats.org/officeDocument/2006/relationships/ctrlProp" Target="../ctrlProps/ctrlProp254.xml"/><Relationship Id="rId10" Type="http://schemas.openxmlformats.org/officeDocument/2006/relationships/ctrlProp" Target="../ctrlProps/ctrlProp228.xml"/><Relationship Id="rId19" Type="http://schemas.openxmlformats.org/officeDocument/2006/relationships/ctrlProp" Target="../ctrlProps/ctrlProp237.xml"/><Relationship Id="rId31" Type="http://schemas.openxmlformats.org/officeDocument/2006/relationships/ctrlProp" Target="../ctrlProps/ctrlProp249.xml"/><Relationship Id="rId4" Type="http://schemas.openxmlformats.org/officeDocument/2006/relationships/ctrlProp" Target="../ctrlProps/ctrlProp222.xml"/><Relationship Id="rId9" Type="http://schemas.openxmlformats.org/officeDocument/2006/relationships/ctrlProp" Target="../ctrlProps/ctrlProp227.xml"/><Relationship Id="rId14" Type="http://schemas.openxmlformats.org/officeDocument/2006/relationships/ctrlProp" Target="../ctrlProps/ctrlProp232.xml"/><Relationship Id="rId22" Type="http://schemas.openxmlformats.org/officeDocument/2006/relationships/ctrlProp" Target="../ctrlProps/ctrlProp240.xml"/><Relationship Id="rId27" Type="http://schemas.openxmlformats.org/officeDocument/2006/relationships/ctrlProp" Target="../ctrlProps/ctrlProp245.xml"/><Relationship Id="rId30" Type="http://schemas.openxmlformats.org/officeDocument/2006/relationships/ctrlProp" Target="../ctrlProps/ctrlProp248.xml"/><Relationship Id="rId35" Type="http://schemas.openxmlformats.org/officeDocument/2006/relationships/ctrlProp" Target="../ctrlProps/ctrlProp253.xml"/><Relationship Id="rId8" Type="http://schemas.openxmlformats.org/officeDocument/2006/relationships/ctrlProp" Target="../ctrlProps/ctrlProp226.xml"/><Relationship Id="rId3" Type="http://schemas.openxmlformats.org/officeDocument/2006/relationships/vmlDrawing" Target="../drawings/vmlDrawing7.vml"/><Relationship Id="rId12" Type="http://schemas.openxmlformats.org/officeDocument/2006/relationships/ctrlProp" Target="../ctrlProps/ctrlProp230.xml"/><Relationship Id="rId17" Type="http://schemas.openxmlformats.org/officeDocument/2006/relationships/ctrlProp" Target="../ctrlProps/ctrlProp235.xml"/><Relationship Id="rId25" Type="http://schemas.openxmlformats.org/officeDocument/2006/relationships/ctrlProp" Target="../ctrlProps/ctrlProp243.xml"/><Relationship Id="rId33" Type="http://schemas.openxmlformats.org/officeDocument/2006/relationships/ctrlProp" Target="../ctrlProps/ctrlProp251.xml"/><Relationship Id="rId38" Type="http://schemas.openxmlformats.org/officeDocument/2006/relationships/ctrlProp" Target="../ctrlProps/ctrlProp256.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3" Type="http://schemas.openxmlformats.org/officeDocument/2006/relationships/ctrlProp" Target="../ctrlProps/ctrlProp269.xml"/><Relationship Id="rId18" Type="http://schemas.openxmlformats.org/officeDocument/2006/relationships/ctrlProp" Target="../ctrlProps/ctrlProp274.xml"/><Relationship Id="rId26" Type="http://schemas.openxmlformats.org/officeDocument/2006/relationships/ctrlProp" Target="../ctrlProps/ctrlProp282.xml"/><Relationship Id="rId39" Type="http://schemas.openxmlformats.org/officeDocument/2006/relationships/ctrlProp" Target="../ctrlProps/ctrlProp295.xml"/><Relationship Id="rId21" Type="http://schemas.openxmlformats.org/officeDocument/2006/relationships/ctrlProp" Target="../ctrlProps/ctrlProp277.xml"/><Relationship Id="rId34" Type="http://schemas.openxmlformats.org/officeDocument/2006/relationships/ctrlProp" Target="../ctrlProps/ctrlProp290.xml"/><Relationship Id="rId7" Type="http://schemas.openxmlformats.org/officeDocument/2006/relationships/ctrlProp" Target="../ctrlProps/ctrlProp263.xml"/><Relationship Id="rId12" Type="http://schemas.openxmlformats.org/officeDocument/2006/relationships/ctrlProp" Target="../ctrlProps/ctrlProp268.xml"/><Relationship Id="rId17" Type="http://schemas.openxmlformats.org/officeDocument/2006/relationships/ctrlProp" Target="../ctrlProps/ctrlProp273.xml"/><Relationship Id="rId25" Type="http://schemas.openxmlformats.org/officeDocument/2006/relationships/ctrlProp" Target="../ctrlProps/ctrlProp281.xml"/><Relationship Id="rId33" Type="http://schemas.openxmlformats.org/officeDocument/2006/relationships/ctrlProp" Target="../ctrlProps/ctrlProp289.xml"/><Relationship Id="rId38" Type="http://schemas.openxmlformats.org/officeDocument/2006/relationships/ctrlProp" Target="../ctrlProps/ctrlProp294.xml"/><Relationship Id="rId2" Type="http://schemas.openxmlformats.org/officeDocument/2006/relationships/drawing" Target="../drawings/drawing8.xml"/><Relationship Id="rId16" Type="http://schemas.openxmlformats.org/officeDocument/2006/relationships/ctrlProp" Target="../ctrlProps/ctrlProp272.xml"/><Relationship Id="rId20" Type="http://schemas.openxmlformats.org/officeDocument/2006/relationships/ctrlProp" Target="../ctrlProps/ctrlProp276.xml"/><Relationship Id="rId29" Type="http://schemas.openxmlformats.org/officeDocument/2006/relationships/ctrlProp" Target="../ctrlProps/ctrlProp285.xml"/><Relationship Id="rId1" Type="http://schemas.openxmlformats.org/officeDocument/2006/relationships/printerSettings" Target="../printerSettings/printerSettings13.bin"/><Relationship Id="rId6" Type="http://schemas.openxmlformats.org/officeDocument/2006/relationships/ctrlProp" Target="../ctrlProps/ctrlProp262.xml"/><Relationship Id="rId11" Type="http://schemas.openxmlformats.org/officeDocument/2006/relationships/ctrlProp" Target="../ctrlProps/ctrlProp267.xml"/><Relationship Id="rId24" Type="http://schemas.openxmlformats.org/officeDocument/2006/relationships/ctrlProp" Target="../ctrlProps/ctrlProp280.xml"/><Relationship Id="rId32" Type="http://schemas.openxmlformats.org/officeDocument/2006/relationships/ctrlProp" Target="../ctrlProps/ctrlProp288.xml"/><Relationship Id="rId37" Type="http://schemas.openxmlformats.org/officeDocument/2006/relationships/ctrlProp" Target="../ctrlProps/ctrlProp293.xml"/><Relationship Id="rId5" Type="http://schemas.openxmlformats.org/officeDocument/2006/relationships/ctrlProp" Target="../ctrlProps/ctrlProp261.xml"/><Relationship Id="rId15" Type="http://schemas.openxmlformats.org/officeDocument/2006/relationships/ctrlProp" Target="../ctrlProps/ctrlProp271.xml"/><Relationship Id="rId23" Type="http://schemas.openxmlformats.org/officeDocument/2006/relationships/ctrlProp" Target="../ctrlProps/ctrlProp279.xml"/><Relationship Id="rId28" Type="http://schemas.openxmlformats.org/officeDocument/2006/relationships/ctrlProp" Target="../ctrlProps/ctrlProp284.xml"/><Relationship Id="rId36" Type="http://schemas.openxmlformats.org/officeDocument/2006/relationships/ctrlProp" Target="../ctrlProps/ctrlProp292.xml"/><Relationship Id="rId10" Type="http://schemas.openxmlformats.org/officeDocument/2006/relationships/ctrlProp" Target="../ctrlProps/ctrlProp266.xml"/><Relationship Id="rId19" Type="http://schemas.openxmlformats.org/officeDocument/2006/relationships/ctrlProp" Target="../ctrlProps/ctrlProp275.xml"/><Relationship Id="rId31" Type="http://schemas.openxmlformats.org/officeDocument/2006/relationships/ctrlProp" Target="../ctrlProps/ctrlProp287.xml"/><Relationship Id="rId4" Type="http://schemas.openxmlformats.org/officeDocument/2006/relationships/ctrlProp" Target="../ctrlProps/ctrlProp260.xml"/><Relationship Id="rId9" Type="http://schemas.openxmlformats.org/officeDocument/2006/relationships/ctrlProp" Target="../ctrlProps/ctrlProp265.xml"/><Relationship Id="rId14" Type="http://schemas.openxmlformats.org/officeDocument/2006/relationships/ctrlProp" Target="../ctrlProps/ctrlProp270.xml"/><Relationship Id="rId22" Type="http://schemas.openxmlformats.org/officeDocument/2006/relationships/ctrlProp" Target="../ctrlProps/ctrlProp278.xml"/><Relationship Id="rId27" Type="http://schemas.openxmlformats.org/officeDocument/2006/relationships/ctrlProp" Target="../ctrlProps/ctrlProp283.xml"/><Relationship Id="rId30" Type="http://schemas.openxmlformats.org/officeDocument/2006/relationships/ctrlProp" Target="../ctrlProps/ctrlProp286.xml"/><Relationship Id="rId35" Type="http://schemas.openxmlformats.org/officeDocument/2006/relationships/ctrlProp" Target="../ctrlProps/ctrlProp291.xml"/><Relationship Id="rId8" Type="http://schemas.openxmlformats.org/officeDocument/2006/relationships/ctrlProp" Target="../ctrlProps/ctrlProp264.xml"/><Relationship Id="rId3" Type="http://schemas.openxmlformats.org/officeDocument/2006/relationships/vmlDrawing" Target="../drawings/vmlDrawing8.v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9.vml"/><Relationship Id="rId7"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table" Target="../tables/table3.xml"/><Relationship Id="rId11" Type="http://schemas.microsoft.com/office/2017/10/relationships/threadedComment" Target="../threadedComments/threadedComment1.xml"/><Relationship Id="rId5" Type="http://schemas.openxmlformats.org/officeDocument/2006/relationships/table" Target="../tables/table2.xml"/><Relationship Id="rId10" Type="http://schemas.openxmlformats.org/officeDocument/2006/relationships/comments" Target="../comments6.xml"/><Relationship Id="rId4" Type="http://schemas.openxmlformats.org/officeDocument/2006/relationships/table" Target="../tables/table1.xml"/><Relationship Id="rId9" Type="http://schemas.openxmlformats.org/officeDocument/2006/relationships/table" Target="../tables/table6.xml"/></Relationships>
</file>

<file path=xl/worksheets/_rels/sheet3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vmlDrawing" Target="../drawings/vmlDrawing10.vml"/><Relationship Id="rId7"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table" Target="../tables/table9.xml"/><Relationship Id="rId11" Type="http://schemas.microsoft.com/office/2017/10/relationships/threadedComment" Target="../threadedComments/threadedComment2.xml"/><Relationship Id="rId5" Type="http://schemas.openxmlformats.org/officeDocument/2006/relationships/table" Target="../tables/table8.xml"/><Relationship Id="rId10" Type="http://schemas.openxmlformats.org/officeDocument/2006/relationships/comments" Target="../comments7.xml"/><Relationship Id="rId4" Type="http://schemas.openxmlformats.org/officeDocument/2006/relationships/table" Target="../tables/table7.xml"/><Relationship Id="rId9" Type="http://schemas.openxmlformats.org/officeDocument/2006/relationships/table" Target="../tables/table12.xml"/></Relationships>
</file>

<file path=xl/worksheets/_rels/sheet35.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vmlDrawing" Target="../drawings/vmlDrawing11.vml"/><Relationship Id="rId7" Type="http://schemas.openxmlformats.org/officeDocument/2006/relationships/table" Target="../tables/table16.xml"/><Relationship Id="rId12" Type="http://schemas.microsoft.com/office/2017/10/relationships/threadedComment" Target="../threadedComments/threadedComment3.x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table" Target="../tables/table15.xml"/><Relationship Id="rId11" Type="http://schemas.openxmlformats.org/officeDocument/2006/relationships/comments" Target="../comments8.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3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B8B-B9F6-4A79-912C-542C6CD3F9DF}">
  <dimension ref="A18:G48"/>
  <sheetViews>
    <sheetView topLeftCell="A9" workbookViewId="0">
      <selection activeCell="D29" sqref="D29"/>
    </sheetView>
  </sheetViews>
  <sheetFormatPr baseColWidth="10" defaultColWidth="11.453125" defaultRowHeight="14"/>
  <cols>
    <col min="1" max="16384" width="11.453125" style="306"/>
  </cols>
  <sheetData>
    <row r="18" spans="1:7" s="305" customFormat="1" ht="20">
      <c r="A18" s="531" t="s">
        <v>538</v>
      </c>
      <c r="B18" s="531"/>
      <c r="C18" s="531"/>
      <c r="D18" s="531"/>
      <c r="E18" s="531"/>
      <c r="F18" s="531"/>
      <c r="G18" s="531"/>
    </row>
    <row r="19" spans="1:7" s="305" customFormat="1" ht="20">
      <c r="A19" s="531" t="s">
        <v>539</v>
      </c>
      <c r="B19" s="531"/>
      <c r="C19" s="531"/>
      <c r="D19" s="531"/>
      <c r="E19" s="531"/>
      <c r="F19" s="531"/>
      <c r="G19" s="531"/>
    </row>
    <row r="20" spans="1:7" ht="20">
      <c r="A20" s="531" t="s">
        <v>540</v>
      </c>
      <c r="B20" s="531"/>
      <c r="C20" s="531"/>
      <c r="D20" s="531"/>
      <c r="E20" s="531"/>
      <c r="F20" s="531"/>
      <c r="G20" s="531"/>
    </row>
    <row r="21" spans="1:7">
      <c r="D21" s="307"/>
    </row>
    <row r="22" spans="1:7">
      <c r="D22" s="307"/>
    </row>
    <row r="48" spans="1:1">
      <c r="A48" s="308" t="s">
        <v>541</v>
      </c>
    </row>
  </sheetData>
  <mergeCells count="3">
    <mergeCell ref="A18:G18"/>
    <mergeCell ref="A19:G19"/>
    <mergeCell ref="A20:G20"/>
  </mergeCells>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B0FA-49EF-4DF2-B404-BFB3A95C8C5F}">
  <dimension ref="A1:J57"/>
  <sheetViews>
    <sheetView workbookViewId="0">
      <selection sqref="A1:F1"/>
    </sheetView>
  </sheetViews>
  <sheetFormatPr baseColWidth="10" defaultColWidth="11.453125" defaultRowHeight="14"/>
  <cols>
    <col min="1" max="1" width="4.54296875" style="306" customWidth="1"/>
    <col min="2" max="5" width="11.453125" style="306"/>
    <col min="6" max="6" width="2.7265625" style="306" customWidth="1"/>
    <col min="7" max="7" width="11.453125" style="306"/>
    <col min="8" max="8" width="2.7265625" style="306" customWidth="1"/>
    <col min="9" max="9" width="11.453125" style="306"/>
    <col min="10" max="10" width="2.7265625" style="306" customWidth="1"/>
    <col min="11" max="16384" width="11.453125" style="306"/>
  </cols>
  <sheetData>
    <row r="1" spans="1:10" ht="15.5">
      <c r="A1" s="539" t="s">
        <v>596</v>
      </c>
      <c r="B1" s="539"/>
      <c r="C1" s="539"/>
      <c r="D1" s="539"/>
      <c r="E1" s="539"/>
      <c r="F1" s="539"/>
    </row>
    <row r="2" spans="1:10" ht="15.5">
      <c r="A2" s="343" t="s">
        <v>551</v>
      </c>
      <c r="B2" s="343"/>
      <c r="C2" s="343"/>
      <c r="D2" s="343"/>
      <c r="E2" s="343"/>
    </row>
    <row r="3" spans="1:10" ht="15.5">
      <c r="A3" s="540" t="s">
        <v>598</v>
      </c>
      <c r="B3" s="540"/>
      <c r="C3" s="540"/>
      <c r="D3" s="540"/>
      <c r="E3" s="540"/>
      <c r="G3" s="395"/>
      <c r="H3" s="395"/>
      <c r="I3" s="395"/>
      <c r="J3" s="395"/>
    </row>
    <row r="4" spans="1:10" ht="15.5">
      <c r="A4" s="347" t="s">
        <v>547</v>
      </c>
      <c r="B4" s="370"/>
      <c r="G4" s="395"/>
      <c r="H4" s="395"/>
      <c r="I4" s="395"/>
      <c r="J4" s="395"/>
    </row>
    <row r="5" spans="1:10" ht="15.5">
      <c r="G5" s="395"/>
      <c r="H5" s="395"/>
      <c r="I5" s="395"/>
      <c r="J5" s="395"/>
    </row>
    <row r="6" spans="1:10">
      <c r="A6" s="349">
        <v>3</v>
      </c>
      <c r="B6" s="344" t="s">
        <v>736</v>
      </c>
      <c r="G6" s="399" t="s">
        <v>676</v>
      </c>
      <c r="H6" s="349"/>
      <c r="I6" s="399" t="s">
        <v>676</v>
      </c>
      <c r="J6" s="349"/>
    </row>
    <row r="7" spans="1:10">
      <c r="A7" s="309"/>
      <c r="G7" s="400"/>
      <c r="H7" s="306" t="s">
        <v>737</v>
      </c>
      <c r="I7" s="365"/>
      <c r="J7" s="306" t="s">
        <v>737</v>
      </c>
    </row>
    <row r="8" spans="1:10">
      <c r="A8" s="309"/>
      <c r="G8" s="365"/>
      <c r="I8" s="365"/>
    </row>
    <row r="9" spans="1:10">
      <c r="A9" s="309"/>
      <c r="G9" s="367"/>
      <c r="I9" s="367"/>
    </row>
    <row r="10" spans="1:10" ht="14.5" thickBot="1">
      <c r="A10" s="309"/>
      <c r="G10" s="401">
        <f>SUM(G7:G9)</f>
        <v>0</v>
      </c>
      <c r="H10" s="344" t="s">
        <v>737</v>
      </c>
      <c r="I10" s="401">
        <f>SUM(I7:I9)</f>
        <v>0</v>
      </c>
      <c r="J10" s="344" t="s">
        <v>737</v>
      </c>
    </row>
    <row r="11" spans="1:10" ht="14.5" thickTop="1">
      <c r="A11" s="309"/>
      <c r="G11" s="402"/>
      <c r="H11" s="344"/>
      <c r="I11" s="402"/>
      <c r="J11" s="344"/>
    </row>
    <row r="12" spans="1:10">
      <c r="A12" s="309"/>
    </row>
    <row r="13" spans="1:10">
      <c r="A13" s="349">
        <v>4</v>
      </c>
      <c r="B13" s="344" t="s">
        <v>738</v>
      </c>
      <c r="E13" s="311"/>
      <c r="F13" s="311"/>
      <c r="G13" s="399" t="s">
        <v>676</v>
      </c>
      <c r="H13" s="349"/>
      <c r="I13" s="399" t="s">
        <v>676</v>
      </c>
      <c r="J13" s="309"/>
    </row>
    <row r="14" spans="1:10">
      <c r="A14" s="309"/>
      <c r="B14" s="306" t="s">
        <v>739</v>
      </c>
      <c r="G14" s="365"/>
      <c r="H14" s="309" t="s">
        <v>737</v>
      </c>
      <c r="I14" s="365"/>
      <c r="J14" s="309" t="s">
        <v>737</v>
      </c>
    </row>
    <row r="15" spans="1:10">
      <c r="A15" s="309"/>
      <c r="B15" s="306" t="s">
        <v>740</v>
      </c>
      <c r="G15" s="365"/>
      <c r="H15" s="309"/>
      <c r="I15" s="365"/>
      <c r="J15" s="309"/>
    </row>
    <row r="16" spans="1:10">
      <c r="A16" s="309"/>
      <c r="B16" s="306" t="s">
        <v>741</v>
      </c>
      <c r="G16" s="367"/>
      <c r="H16" s="309"/>
      <c r="I16" s="367"/>
      <c r="J16" s="309"/>
    </row>
    <row r="17" spans="1:10">
      <c r="A17" s="309"/>
      <c r="G17" s="365">
        <f>G14+G15-G16</f>
        <v>0</v>
      </c>
      <c r="H17" s="309"/>
      <c r="I17" s="365">
        <f>I14+I15-I16</f>
        <v>0</v>
      </c>
      <c r="J17" s="309"/>
    </row>
    <row r="18" spans="1:10">
      <c r="A18" s="309"/>
      <c r="H18" s="309"/>
      <c r="J18" s="309"/>
    </row>
    <row r="19" spans="1:10">
      <c r="A19" s="309"/>
      <c r="B19" s="306" t="s">
        <v>1079</v>
      </c>
      <c r="G19" s="360"/>
      <c r="H19" s="309"/>
      <c r="I19" s="360"/>
      <c r="J19" s="309"/>
    </row>
    <row r="20" spans="1:10">
      <c r="A20" s="309"/>
      <c r="B20" s="306" t="s">
        <v>742</v>
      </c>
      <c r="G20" s="360"/>
      <c r="H20" s="309"/>
      <c r="I20" s="360"/>
      <c r="J20" s="309"/>
    </row>
    <row r="21" spans="1:10">
      <c r="A21" s="309"/>
      <c r="B21" s="306" t="s">
        <v>1080</v>
      </c>
      <c r="G21" s="360"/>
      <c r="H21" s="309"/>
      <c r="I21" s="360"/>
      <c r="J21" s="309"/>
    </row>
    <row r="22" spans="1:10">
      <c r="A22" s="309"/>
      <c r="B22" s="306" t="s">
        <v>744</v>
      </c>
      <c r="G22" s="360"/>
      <c r="H22" s="309"/>
      <c r="I22" s="360"/>
      <c r="J22" s="309"/>
    </row>
    <row r="23" spans="1:10">
      <c r="A23" s="309"/>
      <c r="B23" s="306" t="s">
        <v>745</v>
      </c>
      <c r="G23" s="360"/>
      <c r="H23" s="309"/>
      <c r="I23" s="360"/>
      <c r="J23" s="349"/>
    </row>
    <row r="24" spans="1:10" ht="14.5" thickBot="1">
      <c r="A24" s="309"/>
      <c r="G24" s="401">
        <f>SUM(G17:G23)</f>
        <v>0</v>
      </c>
      <c r="H24" s="349" t="s">
        <v>737</v>
      </c>
      <c r="I24" s="401">
        <f>SUM(I17:I23)</f>
        <v>0</v>
      </c>
      <c r="J24" s="349" t="s">
        <v>737</v>
      </c>
    </row>
    <row r="25" spans="1:10" ht="14.5" thickTop="1">
      <c r="A25" s="309"/>
      <c r="H25" s="309"/>
      <c r="J25" s="309"/>
    </row>
    <row r="26" spans="1:10">
      <c r="A26" s="309"/>
      <c r="H26" s="309"/>
      <c r="J26" s="309"/>
    </row>
    <row r="27" spans="1:10">
      <c r="A27" s="309"/>
      <c r="H27" s="309"/>
      <c r="J27" s="309"/>
    </row>
    <row r="28" spans="1:10">
      <c r="A28" s="309"/>
      <c r="H28" s="309"/>
      <c r="J28" s="311"/>
    </row>
    <row r="29" spans="1:10">
      <c r="A29" s="349">
        <v>5</v>
      </c>
      <c r="B29" s="344" t="s">
        <v>746</v>
      </c>
      <c r="E29" s="311"/>
      <c r="F29" s="311"/>
      <c r="G29" s="399" t="s">
        <v>676</v>
      </c>
      <c r="H29" s="311"/>
      <c r="I29" s="399" t="s">
        <v>676</v>
      </c>
      <c r="J29" s="309"/>
    </row>
    <row r="30" spans="1:10">
      <c r="B30" s="306" t="s">
        <v>747</v>
      </c>
      <c r="G30" s="400"/>
      <c r="H30" s="309" t="s">
        <v>737</v>
      </c>
      <c r="I30" s="365"/>
      <c r="J30" s="309" t="s">
        <v>737</v>
      </c>
    </row>
    <row r="31" spans="1:10">
      <c r="B31" s="306" t="s">
        <v>622</v>
      </c>
      <c r="G31" s="365"/>
      <c r="H31" s="309"/>
      <c r="I31" s="365"/>
      <c r="J31" s="309"/>
    </row>
    <row r="32" spans="1:10">
      <c r="B32" s="306" t="s">
        <v>219</v>
      </c>
      <c r="G32" s="365"/>
      <c r="H32" s="309"/>
      <c r="I32" s="365"/>
      <c r="J32" s="309"/>
    </row>
    <row r="33" spans="2:10">
      <c r="B33" s="306" t="s">
        <v>217</v>
      </c>
      <c r="G33" s="365"/>
      <c r="H33" s="309"/>
      <c r="I33" s="365"/>
      <c r="J33" s="309"/>
    </row>
    <row r="34" spans="2:10">
      <c r="B34" s="306" t="s">
        <v>749</v>
      </c>
      <c r="G34" s="365"/>
      <c r="H34" s="309"/>
      <c r="I34" s="365"/>
      <c r="J34" s="309"/>
    </row>
    <row r="35" spans="2:10">
      <c r="B35" s="370" t="s">
        <v>704</v>
      </c>
      <c r="G35" s="365"/>
      <c r="H35" s="309"/>
      <c r="I35" s="365"/>
      <c r="J35" s="349"/>
    </row>
    <row r="36" spans="2:10" ht="14.5" thickBot="1">
      <c r="G36" s="401">
        <f>SUM(G30:G35)</f>
        <v>0</v>
      </c>
      <c r="H36" s="349" t="s">
        <v>737</v>
      </c>
      <c r="I36" s="401">
        <f>SUM(I30:I35)</f>
        <v>0</v>
      </c>
      <c r="J36" s="349" t="s">
        <v>737</v>
      </c>
    </row>
    <row r="37" spans="2:10" ht="14.5" thickTop="1">
      <c r="H37" s="309"/>
      <c r="J37" s="309"/>
    </row>
    <row r="38" spans="2:10">
      <c r="H38" s="309"/>
      <c r="J38" s="309"/>
    </row>
    <row r="39" spans="2:10">
      <c r="H39" s="309"/>
      <c r="J39" s="309"/>
    </row>
    <row r="40" spans="2:10">
      <c r="H40" s="309"/>
      <c r="J40" s="309"/>
    </row>
    <row r="41" spans="2:10">
      <c r="H41" s="309"/>
      <c r="J41" s="309"/>
    </row>
    <row r="42" spans="2:10">
      <c r="H42" s="309"/>
      <c r="J42" s="309"/>
    </row>
    <row r="43" spans="2:10">
      <c r="H43" s="309"/>
      <c r="J43" s="309"/>
    </row>
    <row r="44" spans="2:10">
      <c r="H44" s="309"/>
      <c r="J44" s="309"/>
    </row>
    <row r="45" spans="2:10">
      <c r="H45" s="309"/>
      <c r="J45" s="309"/>
    </row>
    <row r="46" spans="2:10">
      <c r="H46" s="309"/>
      <c r="J46" s="309"/>
    </row>
    <row r="47" spans="2:10">
      <c r="H47" s="309"/>
      <c r="J47" s="309"/>
    </row>
    <row r="48" spans="2:10">
      <c r="H48" s="309"/>
      <c r="J48" s="309"/>
    </row>
    <row r="49" spans="8:10">
      <c r="H49" s="309"/>
      <c r="J49" s="309"/>
    </row>
    <row r="50" spans="8:10">
      <c r="H50" s="309"/>
      <c r="J50" s="309"/>
    </row>
    <row r="51" spans="8:10">
      <c r="H51" s="309"/>
      <c r="J51" s="309"/>
    </row>
    <row r="52" spans="8:10">
      <c r="H52" s="309"/>
      <c r="J52" s="309"/>
    </row>
    <row r="53" spans="8:10">
      <c r="H53" s="309"/>
      <c r="J53" s="309"/>
    </row>
    <row r="54" spans="8:10">
      <c r="H54" s="309"/>
      <c r="J54" s="309"/>
    </row>
    <row r="55" spans="8:10">
      <c r="H55" s="309"/>
      <c r="J55" s="309"/>
    </row>
    <row r="56" spans="8:10">
      <c r="H56" s="309"/>
      <c r="J56" s="309"/>
    </row>
    <row r="57" spans="8:10">
      <c r="H57" s="309"/>
    </row>
  </sheetData>
  <mergeCells count="2">
    <mergeCell ref="A1:F1"/>
    <mergeCell ref="A3:E3"/>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A40D-C290-490C-8393-498ADC303033}">
  <dimension ref="A1:L34"/>
  <sheetViews>
    <sheetView topLeftCell="A17" workbookViewId="0">
      <selection activeCell="M14" sqref="M14"/>
    </sheetView>
  </sheetViews>
  <sheetFormatPr baseColWidth="10" defaultColWidth="11.453125" defaultRowHeight="14"/>
  <cols>
    <col min="1" max="1" width="4.54296875" style="306" customWidth="1"/>
    <col min="2" max="2" width="4" style="306" customWidth="1"/>
    <col min="3" max="4" width="11.453125" style="306"/>
    <col min="5" max="5" width="19.453125" style="306" customWidth="1"/>
    <col min="6" max="6" width="17" style="306" customWidth="1"/>
    <col min="7" max="7" width="12.7265625" style="306" customWidth="1"/>
    <col min="8" max="8" width="2.7265625" style="306" customWidth="1"/>
    <col min="9" max="9" width="12.7265625" style="306" customWidth="1"/>
    <col min="10" max="10" width="2.7265625" style="306" customWidth="1"/>
    <col min="11" max="11" width="12.7265625" style="306" customWidth="1"/>
    <col min="12" max="12" width="2.7265625" style="306" customWidth="1"/>
    <col min="13" max="16384" width="11.453125" style="306"/>
  </cols>
  <sheetData>
    <row r="1" spans="1:12" ht="15.5">
      <c r="A1" s="373" t="s">
        <v>596</v>
      </c>
    </row>
    <row r="2" spans="1:12" ht="15.5">
      <c r="A2" s="343" t="s">
        <v>551</v>
      </c>
      <c r="B2" s="343"/>
      <c r="C2" s="343"/>
      <c r="D2" s="343"/>
      <c r="E2" s="343"/>
    </row>
    <row r="3" spans="1:12" ht="15.5">
      <c r="A3" s="343" t="s">
        <v>598</v>
      </c>
      <c r="B3" s="343"/>
      <c r="C3" s="343"/>
      <c r="D3" s="343"/>
      <c r="E3" s="343"/>
      <c r="H3" s="395"/>
      <c r="I3" s="395"/>
      <c r="J3" s="395"/>
      <c r="K3" s="395"/>
      <c r="L3" s="395"/>
    </row>
    <row r="4" spans="1:12" ht="15.5">
      <c r="A4" s="347" t="s">
        <v>547</v>
      </c>
    </row>
    <row r="6" spans="1:12">
      <c r="A6" s="349">
        <v>6</v>
      </c>
      <c r="B6" s="344" t="s">
        <v>750</v>
      </c>
    </row>
    <row r="7" spans="1:12">
      <c r="A7" s="309"/>
    </row>
    <row r="8" spans="1:12">
      <c r="A8" s="309"/>
      <c r="B8" s="344" t="s">
        <v>751</v>
      </c>
      <c r="C8" s="344" t="s">
        <v>662</v>
      </c>
    </row>
    <row r="9" spans="1:12">
      <c r="A9" s="309"/>
    </row>
    <row r="10" spans="1:12">
      <c r="A10" s="309"/>
    </row>
    <row r="11" spans="1:12">
      <c r="A11" s="309"/>
      <c r="C11" s="306" t="s">
        <v>639</v>
      </c>
      <c r="K11" s="365"/>
      <c r="L11" s="309" t="s">
        <v>737</v>
      </c>
    </row>
    <row r="12" spans="1:12">
      <c r="A12" s="309"/>
      <c r="C12" s="306" t="s">
        <v>752</v>
      </c>
      <c r="K12" s="365"/>
      <c r="L12" s="309"/>
    </row>
    <row r="13" spans="1:12">
      <c r="A13" s="309"/>
      <c r="C13" s="306" t="s">
        <v>753</v>
      </c>
      <c r="K13" s="365"/>
      <c r="L13" s="309"/>
    </row>
    <row r="14" spans="1:12">
      <c r="A14" s="309"/>
      <c r="C14" s="306" t="s">
        <v>754</v>
      </c>
      <c r="K14" s="365"/>
      <c r="L14" s="309"/>
    </row>
    <row r="15" spans="1:12" ht="14.5" thickBot="1">
      <c r="A15" s="309"/>
      <c r="K15" s="401">
        <f>SUM(K11:K14)</f>
        <v>0</v>
      </c>
      <c r="L15" s="349" t="s">
        <v>737</v>
      </c>
    </row>
    <row r="16" spans="1:12" ht="14.5" thickTop="1">
      <c r="A16" s="309"/>
      <c r="K16" s="402"/>
      <c r="L16" s="349"/>
    </row>
    <row r="17" spans="1:12">
      <c r="A17" s="309"/>
      <c r="L17" s="309"/>
    </row>
    <row r="18" spans="1:12">
      <c r="A18" s="309"/>
      <c r="B18" s="344" t="s">
        <v>755</v>
      </c>
      <c r="C18" s="344" t="s">
        <v>756</v>
      </c>
    </row>
    <row r="19" spans="1:12">
      <c r="A19" s="309"/>
    </row>
    <row r="20" spans="1:12">
      <c r="A20" s="309"/>
    </row>
    <row r="21" spans="1:12">
      <c r="A21" s="309"/>
      <c r="C21" s="306" t="s">
        <v>639</v>
      </c>
      <c r="K21" s="365"/>
      <c r="L21" s="309" t="s">
        <v>737</v>
      </c>
    </row>
    <row r="22" spans="1:12">
      <c r="A22" s="309"/>
      <c r="C22" s="306" t="s">
        <v>752</v>
      </c>
      <c r="K22" s="365"/>
    </row>
    <row r="23" spans="1:12">
      <c r="A23" s="309"/>
      <c r="C23" s="306" t="s">
        <v>753</v>
      </c>
      <c r="K23" s="365"/>
    </row>
    <row r="24" spans="1:12">
      <c r="A24" s="309"/>
      <c r="C24" s="306" t="s">
        <v>754</v>
      </c>
      <c r="K24" s="365"/>
    </row>
    <row r="25" spans="1:12" ht="14.5" thickBot="1">
      <c r="A25" s="309"/>
      <c r="K25" s="401">
        <f>SUM(K21:K24)</f>
        <v>0</v>
      </c>
      <c r="L25" s="349" t="s">
        <v>737</v>
      </c>
    </row>
    <row r="26" spans="1:12" ht="14.5" thickTop="1">
      <c r="A26" s="309"/>
      <c r="K26" s="402"/>
      <c r="L26" s="349"/>
    </row>
    <row r="27" spans="1:12">
      <c r="A27" s="309"/>
    </row>
    <row r="28" spans="1:12">
      <c r="A28" s="349">
        <v>7</v>
      </c>
      <c r="B28" s="344" t="s">
        <v>736</v>
      </c>
      <c r="C28" s="344"/>
    </row>
    <row r="29" spans="1:12">
      <c r="A29" s="309"/>
      <c r="I29" s="399" t="s">
        <v>676</v>
      </c>
      <c r="J29" s="349"/>
      <c r="K29" s="399" t="s">
        <v>676</v>
      </c>
      <c r="L29" s="349"/>
    </row>
    <row r="30" spans="1:12">
      <c r="A30" s="309"/>
      <c r="I30" s="400"/>
      <c r="J30" s="306" t="s">
        <v>737</v>
      </c>
      <c r="K30" s="365"/>
      <c r="L30" s="306" t="s">
        <v>737</v>
      </c>
    </row>
    <row r="31" spans="1:12">
      <c r="A31" s="309"/>
      <c r="I31" s="365"/>
      <c r="K31" s="365"/>
    </row>
    <row r="32" spans="1:12">
      <c r="A32" s="309"/>
      <c r="I32" s="367"/>
      <c r="K32" s="367"/>
    </row>
    <row r="33" spans="1:12" ht="14.5" thickBot="1">
      <c r="A33" s="309"/>
      <c r="I33" s="401">
        <f>SUM(I30:I32)</f>
        <v>0</v>
      </c>
      <c r="J33" s="344" t="s">
        <v>737</v>
      </c>
      <c r="K33" s="401">
        <f>SUM(K30:K32)</f>
        <v>0</v>
      </c>
      <c r="L33" s="344" t="s">
        <v>737</v>
      </c>
    </row>
    <row r="34" spans="1:12" ht="14.5" thickTop="1"/>
  </sheetData>
  <pageMargins left="0.7" right="0.7" top="0.75" bottom="0.75" header="0.3" footer="0.3"/>
  <headerFooter>
    <oddHeader>&amp;C&amp;"Calibri"&amp;10&amp;K000000 Unclassified&amp;1#_x000D_</oddHeader>
    <oddFooter>&amp;C_x000D_&amp;1#&amp;"Calibri"&amp;10&amp;K000000 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2BD3-B07D-4D99-AC7F-97DF0047BC3A}">
  <dimension ref="A1:T143"/>
  <sheetViews>
    <sheetView workbookViewId="0">
      <selection activeCell="F6" sqref="F6"/>
    </sheetView>
  </sheetViews>
  <sheetFormatPr baseColWidth="10" defaultColWidth="11.453125" defaultRowHeight="14"/>
  <cols>
    <col min="1" max="1" width="3.7265625" style="306" customWidth="1"/>
    <col min="2" max="2" width="11.453125" style="306"/>
    <col min="3" max="3" width="19" style="306" customWidth="1"/>
    <col min="4" max="4" width="13.7265625" style="306" customWidth="1"/>
    <col min="5" max="5" width="2.7265625" style="306" customWidth="1"/>
    <col min="6" max="6" width="13.7265625" style="306" customWidth="1"/>
    <col min="7" max="7" width="2.7265625" style="306" customWidth="1"/>
    <col min="8" max="8" width="14.7265625" style="306" customWidth="1"/>
    <col min="9" max="9" width="2.7265625" style="306" customWidth="1"/>
    <col min="10" max="10" width="15" style="306" customWidth="1"/>
    <col min="11" max="11" width="2.7265625" style="306" customWidth="1"/>
    <col min="12" max="12" width="13.7265625" style="306" customWidth="1"/>
    <col min="13" max="13" width="2.7265625" style="306" customWidth="1"/>
    <col min="14" max="14" width="13.7265625" style="306" customWidth="1"/>
    <col min="15" max="15" width="2.7265625" style="306" customWidth="1"/>
    <col min="16" max="16384" width="11.453125" style="306"/>
  </cols>
  <sheetData>
    <row r="1" spans="1:15" ht="15.5">
      <c r="A1" s="539" t="s">
        <v>596</v>
      </c>
      <c r="B1" s="539"/>
      <c r="C1" s="539"/>
      <c r="D1" s="539"/>
      <c r="E1" s="539"/>
    </row>
    <row r="2" spans="1:15" ht="15.5">
      <c r="A2" s="343" t="s">
        <v>551</v>
      </c>
      <c r="B2" s="343"/>
      <c r="C2" s="343"/>
      <c r="D2" s="343"/>
      <c r="E2" s="343"/>
    </row>
    <row r="3" spans="1:15" ht="15.5">
      <c r="A3" s="346" t="s">
        <v>598</v>
      </c>
      <c r="B3" s="346"/>
      <c r="C3" s="346"/>
      <c r="D3" s="346"/>
      <c r="E3" s="346"/>
      <c r="K3" s="395"/>
      <c r="L3" s="395"/>
      <c r="M3" s="395"/>
      <c r="N3" s="395"/>
      <c r="O3" s="395"/>
    </row>
    <row r="4" spans="1:15" ht="15.5">
      <c r="A4" s="403" t="s">
        <v>547</v>
      </c>
      <c r="B4" s="346"/>
      <c r="C4" s="346"/>
      <c r="D4" s="346"/>
      <c r="E4" s="346"/>
      <c r="K4" s="395"/>
      <c r="L4" s="395"/>
      <c r="M4" s="395"/>
      <c r="N4" s="395"/>
      <c r="O4" s="395"/>
    </row>
    <row r="6" spans="1:15">
      <c r="A6" s="404">
        <v>8</v>
      </c>
      <c r="B6" s="556" t="s">
        <v>725</v>
      </c>
      <c r="C6" s="556"/>
      <c r="D6" s="405"/>
      <c r="E6" s="405"/>
      <c r="F6" s="406"/>
      <c r="G6" s="406"/>
      <c r="H6" s="406"/>
      <c r="I6" s="406"/>
      <c r="J6" s="406"/>
      <c r="K6" s="406"/>
      <c r="L6" s="406"/>
      <c r="M6" s="370"/>
    </row>
    <row r="7" spans="1:15">
      <c r="A7" s="404"/>
      <c r="B7" s="405"/>
      <c r="C7" s="405"/>
      <c r="D7" s="405"/>
      <c r="E7" s="405"/>
      <c r="F7" s="406"/>
      <c r="G7" s="406"/>
      <c r="H7" s="406"/>
      <c r="I7" s="406"/>
      <c r="J7" s="406"/>
      <c r="K7" s="406"/>
      <c r="L7" s="406"/>
      <c r="M7" s="370"/>
    </row>
    <row r="8" spans="1:15">
      <c r="A8" s="404"/>
      <c r="B8" s="557" t="s">
        <v>757</v>
      </c>
      <c r="C8" s="557"/>
      <c r="D8" s="407"/>
      <c r="E8" s="407"/>
      <c r="F8" s="408"/>
      <c r="G8" s="408"/>
      <c r="H8" s="408"/>
      <c r="I8" s="408"/>
      <c r="J8" s="408"/>
      <c r="K8" s="408"/>
      <c r="L8" s="408"/>
      <c r="M8" s="409"/>
      <c r="N8" s="410"/>
    </row>
    <row r="9" spans="1:15" ht="15" customHeight="1">
      <c r="A9" s="404"/>
      <c r="B9" s="370"/>
      <c r="C9" s="370"/>
      <c r="D9" s="555" t="s">
        <v>725</v>
      </c>
      <c r="E9" s="555"/>
      <c r="F9" s="555"/>
      <c r="G9" s="555"/>
      <c r="H9" s="555"/>
      <c r="I9" s="555"/>
      <c r="J9" s="555"/>
      <c r="K9" s="555"/>
      <c r="L9" s="555"/>
    </row>
    <row r="10" spans="1:15">
      <c r="A10" s="404"/>
      <c r="B10" s="370"/>
      <c r="C10" s="370"/>
      <c r="D10" s="552" t="s">
        <v>676</v>
      </c>
      <c r="E10" s="552"/>
      <c r="F10" s="552"/>
      <c r="G10" s="552"/>
      <c r="H10" s="552"/>
      <c r="I10" s="552"/>
      <c r="J10" s="552"/>
      <c r="K10" s="552"/>
      <c r="L10" s="552"/>
      <c r="N10" s="411" t="s">
        <v>676</v>
      </c>
    </row>
    <row r="11" spans="1:15" ht="28">
      <c r="A11" s="404"/>
      <c r="B11" s="412"/>
      <c r="C11" s="412"/>
      <c r="D11" s="413" t="s">
        <v>758</v>
      </c>
      <c r="E11" s="413"/>
      <c r="F11" s="326" t="s">
        <v>759</v>
      </c>
      <c r="G11" s="326"/>
      <c r="H11" s="414" t="s">
        <v>760</v>
      </c>
      <c r="I11" s="414"/>
      <c r="J11" s="414" t="s">
        <v>761</v>
      </c>
      <c r="K11" s="414"/>
      <c r="L11" s="309" t="s">
        <v>762</v>
      </c>
      <c r="M11" s="412"/>
      <c r="N11" s="309" t="s">
        <v>762</v>
      </c>
    </row>
    <row r="12" spans="1:15">
      <c r="A12" s="404"/>
      <c r="B12" s="370"/>
      <c r="C12" s="370"/>
      <c r="D12" s="415"/>
      <c r="E12" s="415"/>
      <c r="F12" s="415"/>
      <c r="G12" s="415"/>
      <c r="H12" s="415"/>
      <c r="I12" s="415"/>
      <c r="J12" s="415"/>
      <c r="K12" s="415"/>
      <c r="L12" s="415"/>
      <c r="M12" s="415"/>
      <c r="N12" s="415"/>
      <c r="O12" s="416"/>
    </row>
    <row r="13" spans="1:15">
      <c r="A13" s="404"/>
      <c r="B13" s="544" t="s">
        <v>763</v>
      </c>
      <c r="C13" s="544"/>
      <c r="D13" s="417">
        <v>0</v>
      </c>
      <c r="E13" s="412" t="s">
        <v>737</v>
      </c>
      <c r="F13" s="417">
        <v>0</v>
      </c>
      <c r="G13" s="412" t="s">
        <v>737</v>
      </c>
      <c r="H13" s="417">
        <v>0</v>
      </c>
      <c r="I13" s="412" t="s">
        <v>737</v>
      </c>
      <c r="J13" s="417">
        <v>0</v>
      </c>
      <c r="K13" s="412" t="s">
        <v>737</v>
      </c>
      <c r="L13" s="417">
        <f>SUM(F13:J13)</f>
        <v>0</v>
      </c>
      <c r="M13" s="412" t="s">
        <v>737</v>
      </c>
      <c r="N13" s="417">
        <v>0</v>
      </c>
      <c r="O13" s="412" t="s">
        <v>737</v>
      </c>
    </row>
    <row r="14" spans="1:15">
      <c r="A14" s="404"/>
      <c r="B14" s="370"/>
      <c r="C14" s="418"/>
      <c r="D14" s="417"/>
      <c r="E14" s="412"/>
      <c r="F14" s="417"/>
      <c r="G14" s="412"/>
      <c r="H14" s="417"/>
      <c r="I14" s="412"/>
      <c r="J14" s="417"/>
      <c r="K14" s="412"/>
      <c r="L14" s="417"/>
      <c r="M14" s="412"/>
      <c r="N14" s="417"/>
      <c r="O14" s="412"/>
    </row>
    <row r="15" spans="1:15">
      <c r="A15" s="404"/>
      <c r="B15" s="544" t="s">
        <v>764</v>
      </c>
      <c r="C15" s="544"/>
      <c r="D15" s="417">
        <v>0</v>
      </c>
      <c r="E15" s="412"/>
      <c r="F15" s="417">
        <v>0</v>
      </c>
      <c r="G15" s="412"/>
      <c r="H15" s="417">
        <v>0</v>
      </c>
      <c r="I15" s="412"/>
      <c r="J15" s="417">
        <v>0</v>
      </c>
      <c r="K15" s="412"/>
      <c r="L15" s="417">
        <f>SUM(F15:J15)</f>
        <v>0</v>
      </c>
      <c r="M15" s="412"/>
      <c r="N15" s="417">
        <v>0</v>
      </c>
      <c r="O15" s="412"/>
    </row>
    <row r="16" spans="1:15">
      <c r="A16" s="404"/>
      <c r="B16" s="419"/>
      <c r="C16" s="370"/>
      <c r="D16" s="417"/>
      <c r="E16" s="412"/>
      <c r="F16" s="417"/>
      <c r="G16" s="412"/>
      <c r="H16" s="417"/>
      <c r="I16" s="412"/>
      <c r="J16" s="417"/>
      <c r="K16" s="412"/>
      <c r="L16" s="417"/>
      <c r="M16" s="412"/>
      <c r="N16" s="417"/>
      <c r="O16" s="412"/>
    </row>
    <row r="17" spans="1:15">
      <c r="A17" s="404"/>
      <c r="B17" s="544" t="s">
        <v>765</v>
      </c>
      <c r="C17" s="544"/>
      <c r="D17" s="417">
        <v>0</v>
      </c>
      <c r="E17" s="412"/>
      <c r="F17" s="417">
        <v>0</v>
      </c>
      <c r="G17" s="412"/>
      <c r="H17" s="417">
        <v>0</v>
      </c>
      <c r="I17" s="412"/>
      <c r="J17" s="417">
        <v>0</v>
      </c>
      <c r="K17" s="412"/>
      <c r="L17" s="417">
        <f>SUM(F17:J17)</f>
        <v>0</v>
      </c>
      <c r="M17" s="412"/>
      <c r="N17" s="417">
        <v>0</v>
      </c>
      <c r="O17" s="412"/>
    </row>
    <row r="18" spans="1:15">
      <c r="A18" s="404"/>
      <c r="B18" s="419"/>
      <c r="C18" s="370"/>
      <c r="D18" s="417"/>
      <c r="E18" s="412"/>
      <c r="F18" s="417"/>
      <c r="G18" s="412"/>
      <c r="H18" s="417"/>
      <c r="I18" s="412"/>
      <c r="J18" s="417"/>
      <c r="K18" s="412"/>
      <c r="L18" s="417"/>
      <c r="M18" s="412"/>
      <c r="N18" s="417"/>
      <c r="O18" s="412"/>
    </row>
    <row r="19" spans="1:15">
      <c r="A19" s="404"/>
      <c r="B19" s="544" t="s">
        <v>766</v>
      </c>
      <c r="C19" s="544"/>
      <c r="D19" s="417">
        <v>0</v>
      </c>
      <c r="E19" s="412"/>
      <c r="F19" s="417">
        <v>0</v>
      </c>
      <c r="G19" s="412"/>
      <c r="H19" s="417">
        <v>0</v>
      </c>
      <c r="I19" s="412"/>
      <c r="J19" s="417">
        <v>0</v>
      </c>
      <c r="K19" s="412"/>
      <c r="L19" s="417">
        <f>SUM(F19:J19)</f>
        <v>0</v>
      </c>
      <c r="M19" s="412"/>
      <c r="N19" s="417">
        <v>0</v>
      </c>
      <c r="O19" s="412"/>
    </row>
    <row r="20" spans="1:15">
      <c r="A20" s="404"/>
      <c r="B20" s="370"/>
      <c r="C20" s="370"/>
      <c r="D20" s="420"/>
      <c r="E20" s="412"/>
      <c r="F20" s="420"/>
      <c r="G20" s="412"/>
      <c r="H20" s="420"/>
      <c r="I20" s="412"/>
      <c r="J20" s="420"/>
      <c r="K20" s="412"/>
      <c r="L20" s="420"/>
      <c r="M20" s="412"/>
      <c r="N20" s="420"/>
      <c r="O20" s="412"/>
    </row>
    <row r="21" spans="1:15" ht="14.5" thickBot="1">
      <c r="A21" s="404"/>
      <c r="B21" s="553" t="s">
        <v>214</v>
      </c>
      <c r="C21" s="553"/>
      <c r="D21" s="421">
        <f t="shared" ref="D21:N21" si="0">SUM(D13:D19)</f>
        <v>0</v>
      </c>
      <c r="E21" s="404" t="s">
        <v>737</v>
      </c>
      <c r="F21" s="421">
        <f t="shared" si="0"/>
        <v>0</v>
      </c>
      <c r="G21" s="404" t="s">
        <v>737</v>
      </c>
      <c r="H21" s="421">
        <f t="shared" si="0"/>
        <v>0</v>
      </c>
      <c r="I21" s="404" t="s">
        <v>737</v>
      </c>
      <c r="J21" s="421">
        <f t="shared" si="0"/>
        <v>0</v>
      </c>
      <c r="K21" s="404" t="s">
        <v>737</v>
      </c>
      <c r="L21" s="421">
        <f t="shared" si="0"/>
        <v>0</v>
      </c>
      <c r="M21" s="404" t="s">
        <v>737</v>
      </c>
      <c r="N21" s="421">
        <f t="shared" si="0"/>
        <v>0</v>
      </c>
      <c r="O21" s="404" t="s">
        <v>737</v>
      </c>
    </row>
    <row r="22" spans="1:15" ht="14.5" thickTop="1">
      <c r="A22" s="404"/>
      <c r="B22" s="419"/>
      <c r="C22" s="370"/>
      <c r="D22" s="370"/>
      <c r="E22" s="412"/>
      <c r="F22" s="415"/>
      <c r="G22" s="415"/>
      <c r="H22" s="415"/>
      <c r="I22" s="415"/>
      <c r="J22" s="415"/>
      <c r="K22" s="415"/>
      <c r="L22" s="415"/>
      <c r="M22" s="415"/>
      <c r="O22" s="416"/>
    </row>
    <row r="23" spans="1:15">
      <c r="A23" s="309"/>
      <c r="I23" s="416"/>
      <c r="M23" s="416"/>
    </row>
    <row r="24" spans="1:15">
      <c r="A24" s="309"/>
      <c r="B24" s="407" t="s">
        <v>767</v>
      </c>
      <c r="C24" s="407"/>
      <c r="D24" s="407"/>
      <c r="E24" s="407"/>
      <c r="F24" s="408"/>
      <c r="G24" s="408"/>
      <c r="H24" s="408"/>
      <c r="I24" s="408"/>
      <c r="J24" s="408"/>
      <c r="K24" s="408"/>
      <c r="L24" s="408"/>
      <c r="M24" s="409"/>
      <c r="N24" s="410"/>
    </row>
    <row r="25" spans="1:15" ht="15" customHeight="1">
      <c r="A25" s="309"/>
      <c r="B25" s="370"/>
      <c r="C25" s="370"/>
      <c r="D25" s="555" t="s">
        <v>725</v>
      </c>
      <c r="E25" s="555"/>
      <c r="F25" s="555"/>
      <c r="G25" s="555"/>
      <c r="H25" s="555"/>
      <c r="I25" s="555"/>
      <c r="J25" s="555"/>
      <c r="K25" s="555"/>
      <c r="L25" s="555"/>
    </row>
    <row r="26" spans="1:15">
      <c r="A26" s="309"/>
      <c r="B26" s="370"/>
      <c r="C26" s="370"/>
      <c r="D26" s="552" t="s">
        <v>676</v>
      </c>
      <c r="E26" s="552"/>
      <c r="F26" s="552"/>
      <c r="G26" s="552"/>
      <c r="H26" s="552"/>
      <c r="I26" s="552"/>
      <c r="J26" s="552"/>
      <c r="K26" s="552"/>
      <c r="L26" s="552"/>
      <c r="N26" s="411" t="s">
        <v>676</v>
      </c>
    </row>
    <row r="27" spans="1:15" ht="28">
      <c r="A27" s="309"/>
      <c r="B27" s="412"/>
      <c r="C27" s="412"/>
      <c r="D27" s="413" t="s">
        <v>758</v>
      </c>
      <c r="E27" s="413"/>
      <c r="F27" s="326" t="s">
        <v>759</v>
      </c>
      <c r="G27" s="326"/>
      <c r="H27" s="414" t="s">
        <v>760</v>
      </c>
      <c r="I27" s="414"/>
      <c r="J27" s="414" t="s">
        <v>761</v>
      </c>
      <c r="K27" s="414"/>
      <c r="L27" s="309" t="s">
        <v>762</v>
      </c>
      <c r="M27" s="412"/>
      <c r="N27" s="309" t="s">
        <v>762</v>
      </c>
    </row>
    <row r="28" spans="1:15">
      <c r="A28" s="309"/>
      <c r="B28" s="370"/>
      <c r="C28" s="370"/>
      <c r="D28" s="415"/>
      <c r="E28" s="415"/>
      <c r="F28" s="415"/>
      <c r="G28" s="415"/>
      <c r="H28" s="415"/>
      <c r="I28" s="415"/>
      <c r="J28" s="415"/>
      <c r="K28" s="415"/>
      <c r="L28" s="415"/>
      <c r="M28" s="370"/>
      <c r="N28" s="415"/>
    </row>
    <row r="29" spans="1:15">
      <c r="A29" s="309"/>
      <c r="B29" s="544" t="s">
        <v>763</v>
      </c>
      <c r="C29" s="544"/>
      <c r="D29" s="417">
        <v>0</v>
      </c>
      <c r="E29" s="412" t="s">
        <v>737</v>
      </c>
      <c r="F29" s="417">
        <v>0</v>
      </c>
      <c r="G29" s="412" t="s">
        <v>737</v>
      </c>
      <c r="H29" s="417">
        <v>0</v>
      </c>
      <c r="I29" s="412" t="s">
        <v>737</v>
      </c>
      <c r="J29" s="417">
        <v>0</v>
      </c>
      <c r="K29" s="412" t="s">
        <v>737</v>
      </c>
      <c r="L29" s="417">
        <f>SUM(F29:J29)</f>
        <v>0</v>
      </c>
      <c r="M29" s="412" t="s">
        <v>737</v>
      </c>
      <c r="N29" s="417">
        <v>0</v>
      </c>
      <c r="O29" s="412" t="s">
        <v>737</v>
      </c>
    </row>
    <row r="30" spans="1:15">
      <c r="A30" s="309"/>
      <c r="B30" s="370"/>
      <c r="C30" s="418"/>
      <c r="D30" s="417"/>
      <c r="E30" s="422"/>
      <c r="F30" s="417"/>
      <c r="G30" s="422"/>
      <c r="H30" s="417"/>
      <c r="I30" s="422"/>
      <c r="J30" s="417"/>
      <c r="K30" s="422"/>
      <c r="L30" s="417"/>
      <c r="M30" s="415"/>
      <c r="N30" s="417"/>
    </row>
    <row r="31" spans="1:15">
      <c r="A31" s="309"/>
      <c r="B31" s="544" t="s">
        <v>764</v>
      </c>
      <c r="C31" s="544"/>
      <c r="D31" s="417">
        <v>0</v>
      </c>
      <c r="E31" s="422"/>
      <c r="F31" s="417">
        <v>0</v>
      </c>
      <c r="G31" s="422"/>
      <c r="H31" s="417">
        <v>0</v>
      </c>
      <c r="I31" s="422"/>
      <c r="J31" s="417">
        <v>0</v>
      </c>
      <c r="K31" s="422"/>
      <c r="L31" s="417">
        <f>SUM(F31:J31)</f>
        <v>0</v>
      </c>
      <c r="M31" s="415"/>
      <c r="N31" s="417">
        <v>0</v>
      </c>
    </row>
    <row r="32" spans="1:15">
      <c r="A32" s="309"/>
      <c r="B32" s="419"/>
      <c r="C32" s="370"/>
      <c r="D32" s="417"/>
      <c r="E32" s="422"/>
      <c r="F32" s="417"/>
      <c r="G32" s="422"/>
      <c r="H32" s="417"/>
      <c r="I32" s="422"/>
      <c r="J32" s="417"/>
      <c r="K32" s="422"/>
      <c r="L32" s="417"/>
      <c r="M32" s="415"/>
      <c r="N32" s="417"/>
    </row>
    <row r="33" spans="1:15">
      <c r="A33" s="309"/>
      <c r="B33" s="544" t="s">
        <v>765</v>
      </c>
      <c r="C33" s="544"/>
      <c r="D33" s="417">
        <v>0</v>
      </c>
      <c r="E33" s="422"/>
      <c r="F33" s="417">
        <v>0</v>
      </c>
      <c r="G33" s="422"/>
      <c r="H33" s="417">
        <v>0</v>
      </c>
      <c r="I33" s="422"/>
      <c r="J33" s="417">
        <v>0</v>
      </c>
      <c r="K33" s="422"/>
      <c r="L33" s="417">
        <f>SUM(F33:J33)</f>
        <v>0</v>
      </c>
      <c r="M33" s="415"/>
      <c r="N33" s="417">
        <v>0</v>
      </c>
    </row>
    <row r="34" spans="1:15">
      <c r="A34" s="309"/>
      <c r="B34" s="419"/>
      <c r="C34" s="370"/>
      <c r="D34" s="417"/>
      <c r="E34" s="422"/>
      <c r="F34" s="417"/>
      <c r="G34" s="422"/>
      <c r="H34" s="417"/>
      <c r="I34" s="422"/>
      <c r="J34" s="417"/>
      <c r="K34" s="422"/>
      <c r="L34" s="417"/>
      <c r="M34" s="415"/>
      <c r="N34" s="417"/>
    </row>
    <row r="35" spans="1:15">
      <c r="A35" s="309"/>
      <c r="B35" s="544" t="s">
        <v>766</v>
      </c>
      <c r="C35" s="544"/>
      <c r="D35" s="417">
        <v>0</v>
      </c>
      <c r="E35" s="422"/>
      <c r="F35" s="417">
        <v>0</v>
      </c>
      <c r="G35" s="422"/>
      <c r="H35" s="417">
        <v>0</v>
      </c>
      <c r="I35" s="422"/>
      <c r="J35" s="417">
        <v>0</v>
      </c>
      <c r="K35" s="422"/>
      <c r="L35" s="417">
        <f>SUM(F35:J35)</f>
        <v>0</v>
      </c>
      <c r="M35" s="415"/>
      <c r="N35" s="417">
        <v>0</v>
      </c>
    </row>
    <row r="36" spans="1:15">
      <c r="A36" s="309"/>
      <c r="B36" s="370"/>
      <c r="C36" s="370"/>
      <c r="D36" s="420"/>
      <c r="E36" s="415"/>
      <c r="F36" s="420"/>
      <c r="G36" s="415"/>
      <c r="H36" s="420"/>
      <c r="I36" s="415"/>
      <c r="J36" s="420"/>
      <c r="K36" s="423"/>
      <c r="L36" s="420"/>
      <c r="M36" s="415"/>
      <c r="N36" s="420"/>
    </row>
    <row r="37" spans="1:15" ht="14.5" thickBot="1">
      <c r="A37" s="309"/>
      <c r="B37" s="553" t="s">
        <v>214</v>
      </c>
      <c r="C37" s="553"/>
      <c r="D37" s="421">
        <f t="shared" ref="D37:L37" si="1">SUM(D29:D35)</f>
        <v>0</v>
      </c>
      <c r="E37" s="424" t="s">
        <v>737</v>
      </c>
      <c r="F37" s="421">
        <f t="shared" si="1"/>
        <v>0</v>
      </c>
      <c r="G37" s="424" t="s">
        <v>737</v>
      </c>
      <c r="H37" s="421">
        <f t="shared" si="1"/>
        <v>0</v>
      </c>
      <c r="I37" s="424" t="s">
        <v>737</v>
      </c>
      <c r="J37" s="421">
        <f t="shared" si="1"/>
        <v>0</v>
      </c>
      <c r="K37" s="424" t="s">
        <v>737</v>
      </c>
      <c r="L37" s="421">
        <f t="shared" si="1"/>
        <v>0</v>
      </c>
      <c r="M37" s="424" t="s">
        <v>737</v>
      </c>
      <c r="N37" s="421">
        <f>SUM(N29:N35)</f>
        <v>0</v>
      </c>
      <c r="O37" s="306" t="s">
        <v>737</v>
      </c>
    </row>
    <row r="38" spans="1:15" ht="14.5" thickTop="1">
      <c r="A38" s="309"/>
    </row>
    <row r="40" spans="1:15">
      <c r="B40" s="425" t="s">
        <v>768</v>
      </c>
      <c r="C40" s="425"/>
      <c r="D40" s="425"/>
      <c r="E40" s="425"/>
      <c r="F40" s="408"/>
      <c r="G40" s="408"/>
      <c r="H40" s="408"/>
      <c r="I40" s="408"/>
      <c r="J40" s="408"/>
      <c r="K40" s="408"/>
      <c r="L40" s="408"/>
      <c r="M40" s="410"/>
      <c r="N40" s="410"/>
    </row>
    <row r="41" spans="1:15">
      <c r="D41" s="554" t="s">
        <v>725</v>
      </c>
      <c r="E41" s="554"/>
      <c r="F41" s="554"/>
      <c r="G41" s="554"/>
      <c r="H41" s="554"/>
      <c r="I41" s="554"/>
      <c r="J41" s="554"/>
      <c r="K41" s="554"/>
      <c r="L41" s="554"/>
    </row>
    <row r="42" spans="1:15">
      <c r="D42" s="552" t="s">
        <v>676</v>
      </c>
      <c r="E42" s="552"/>
      <c r="F42" s="552"/>
      <c r="G42" s="552"/>
      <c r="H42" s="552"/>
      <c r="I42" s="552"/>
      <c r="J42" s="552"/>
      <c r="K42" s="552"/>
      <c r="L42" s="552"/>
      <c r="N42" s="411" t="s">
        <v>676</v>
      </c>
    </row>
    <row r="43" spans="1:15" ht="28">
      <c r="B43" s="309"/>
      <c r="C43" s="309"/>
      <c r="D43" s="414" t="s">
        <v>758</v>
      </c>
      <c r="E43" s="414"/>
      <c r="F43" s="326" t="s">
        <v>759</v>
      </c>
      <c r="G43" s="326"/>
      <c r="H43" s="414" t="s">
        <v>760</v>
      </c>
      <c r="I43" s="414"/>
      <c r="J43" s="414" t="s">
        <v>761</v>
      </c>
      <c r="K43" s="414"/>
      <c r="L43" s="309" t="s">
        <v>762</v>
      </c>
      <c r="M43" s="309"/>
      <c r="N43" s="309" t="s">
        <v>762</v>
      </c>
    </row>
    <row r="44" spans="1:15">
      <c r="D44" s="416"/>
      <c r="E44" s="416"/>
      <c r="F44" s="416"/>
      <c r="G44" s="416"/>
      <c r="H44" s="416"/>
      <c r="I44" s="416"/>
      <c r="J44" s="416"/>
      <c r="K44" s="416"/>
      <c r="L44" s="416"/>
      <c r="N44" s="416"/>
    </row>
    <row r="45" spans="1:15">
      <c r="B45" s="541" t="s">
        <v>763</v>
      </c>
      <c r="C45" s="541"/>
      <c r="D45" s="365">
        <v>0</v>
      </c>
      <c r="E45" s="309" t="s">
        <v>737</v>
      </c>
      <c r="F45" s="365">
        <v>0</v>
      </c>
      <c r="G45" s="309" t="s">
        <v>737</v>
      </c>
      <c r="H45" s="365">
        <v>0</v>
      </c>
      <c r="I45" s="309" t="s">
        <v>737</v>
      </c>
      <c r="J45" s="365">
        <v>0</v>
      </c>
      <c r="K45" s="309" t="s">
        <v>737</v>
      </c>
      <c r="L45" s="365">
        <f>SUM(F45:J45)</f>
        <v>0</v>
      </c>
      <c r="M45" s="309" t="s">
        <v>737</v>
      </c>
      <c r="N45" s="365">
        <v>0</v>
      </c>
      <c r="O45" s="309" t="s">
        <v>737</v>
      </c>
    </row>
    <row r="46" spans="1:15">
      <c r="C46" s="352"/>
      <c r="D46" s="365"/>
      <c r="E46" s="426"/>
      <c r="F46" s="365"/>
      <c r="G46" s="426"/>
      <c r="H46" s="365"/>
      <c r="I46" s="426"/>
      <c r="J46" s="365"/>
      <c r="K46" s="426"/>
      <c r="L46" s="365"/>
      <c r="M46" s="416"/>
      <c r="N46" s="365"/>
    </row>
    <row r="47" spans="1:15">
      <c r="B47" s="541" t="s">
        <v>764</v>
      </c>
      <c r="C47" s="541"/>
      <c r="D47" s="365">
        <v>0</v>
      </c>
      <c r="E47" s="426"/>
      <c r="F47" s="365">
        <v>0</v>
      </c>
      <c r="G47" s="426"/>
      <c r="H47" s="365">
        <v>0</v>
      </c>
      <c r="I47" s="426"/>
      <c r="J47" s="365">
        <v>0</v>
      </c>
      <c r="K47" s="426"/>
      <c r="L47" s="365">
        <f>SUM(F47:J47)</f>
        <v>0</v>
      </c>
      <c r="M47" s="416"/>
      <c r="N47" s="365">
        <v>0</v>
      </c>
    </row>
    <row r="48" spans="1:15">
      <c r="B48" s="368"/>
      <c r="D48" s="365"/>
      <c r="E48" s="426"/>
      <c r="F48" s="365"/>
      <c r="G48" s="426"/>
      <c r="H48" s="365"/>
      <c r="I48" s="426"/>
      <c r="J48" s="365"/>
      <c r="K48" s="426"/>
      <c r="L48" s="365"/>
      <c r="M48" s="416"/>
      <c r="N48" s="365"/>
    </row>
    <row r="49" spans="2:20">
      <c r="B49" s="541" t="s">
        <v>765</v>
      </c>
      <c r="C49" s="541"/>
      <c r="D49" s="365">
        <v>0</v>
      </c>
      <c r="E49" s="426"/>
      <c r="F49" s="365">
        <v>0</v>
      </c>
      <c r="G49" s="426"/>
      <c r="H49" s="365">
        <v>0</v>
      </c>
      <c r="I49" s="426"/>
      <c r="J49" s="365">
        <v>0</v>
      </c>
      <c r="K49" s="426"/>
      <c r="L49" s="365">
        <f>SUM(F49:J49)</f>
        <v>0</v>
      </c>
      <c r="M49" s="416"/>
      <c r="N49" s="365">
        <v>0</v>
      </c>
    </row>
    <row r="50" spans="2:20">
      <c r="B50" s="368"/>
      <c r="D50" s="365"/>
      <c r="E50" s="426"/>
      <c r="F50" s="365"/>
      <c r="G50" s="426"/>
      <c r="H50" s="365"/>
      <c r="I50" s="426"/>
      <c r="J50" s="365"/>
      <c r="K50" s="426"/>
      <c r="L50" s="365"/>
      <c r="M50" s="416"/>
      <c r="N50" s="365"/>
    </row>
    <row r="51" spans="2:20">
      <c r="B51" s="541" t="s">
        <v>766</v>
      </c>
      <c r="C51" s="541"/>
      <c r="D51" s="365">
        <v>0</v>
      </c>
      <c r="E51" s="426"/>
      <c r="F51" s="365">
        <v>0</v>
      </c>
      <c r="G51" s="426"/>
      <c r="H51" s="365">
        <v>0</v>
      </c>
      <c r="I51" s="426"/>
      <c r="J51" s="365">
        <v>0</v>
      </c>
      <c r="K51" s="426"/>
      <c r="L51" s="365">
        <f>SUM(F51:J51)</f>
        <v>0</v>
      </c>
      <c r="M51" s="416"/>
      <c r="N51" s="365">
        <v>0</v>
      </c>
    </row>
    <row r="52" spans="2:20">
      <c r="D52" s="392"/>
      <c r="E52" s="416"/>
      <c r="F52" s="392"/>
      <c r="G52" s="416"/>
      <c r="H52" s="392"/>
      <c r="I52" s="416"/>
      <c r="J52" s="392"/>
      <c r="K52" s="427"/>
      <c r="L52" s="392"/>
      <c r="M52" s="416"/>
      <c r="N52" s="392"/>
    </row>
    <row r="53" spans="2:20" ht="14.5" thickBot="1">
      <c r="B53" s="543" t="s">
        <v>214</v>
      </c>
      <c r="C53" s="543"/>
      <c r="D53" s="401">
        <f>SUM(D45:D51)</f>
        <v>0</v>
      </c>
      <c r="E53" s="428" t="s">
        <v>737</v>
      </c>
      <c r="F53" s="401">
        <f>SUM(F45:F51)</f>
        <v>0</v>
      </c>
      <c r="G53" s="428" t="s">
        <v>737</v>
      </c>
      <c r="H53" s="401">
        <f>SUM(H45:H51)</f>
        <v>0</v>
      </c>
      <c r="I53" s="428" t="s">
        <v>737</v>
      </c>
      <c r="J53" s="401">
        <f>SUM(J45:J51)</f>
        <v>0</v>
      </c>
      <c r="K53" s="428" t="s">
        <v>737</v>
      </c>
      <c r="L53" s="401">
        <f>SUM(L45:L51)</f>
        <v>0</v>
      </c>
      <c r="M53" s="428" t="s">
        <v>737</v>
      </c>
      <c r="N53" s="401">
        <f>SUM(N45:N51)</f>
        <v>0</v>
      </c>
      <c r="O53" s="306" t="s">
        <v>737</v>
      </c>
    </row>
    <row r="54" spans="2:20" ht="14.5" thickTop="1"/>
    <row r="56" spans="2:20">
      <c r="B56" s="429"/>
    </row>
    <row r="57" spans="2:20">
      <c r="B57" s="430"/>
    </row>
    <row r="59" spans="2:20" customFormat="1" ht="14.5">
      <c r="B59" s="431"/>
      <c r="I59" s="432"/>
    </row>
    <row r="60" spans="2:20" customFormat="1" ht="14.5">
      <c r="B60" s="431"/>
      <c r="C60" s="431"/>
    </row>
    <row r="61" spans="2:20" customFormat="1" ht="14.5">
      <c r="B61" s="431"/>
      <c r="C61" s="431"/>
    </row>
    <row r="62" spans="2:20" customFormat="1" ht="14.5">
      <c r="B62" s="433"/>
      <c r="L62" s="165"/>
      <c r="N62" s="165"/>
    </row>
    <row r="63" spans="2:20" customFormat="1" ht="14.5">
      <c r="C63" s="434"/>
      <c r="D63" s="435"/>
      <c r="E63" s="434"/>
      <c r="F63" s="434"/>
      <c r="G63" s="434"/>
      <c r="H63" s="435"/>
      <c r="I63" s="434"/>
      <c r="J63" s="434"/>
      <c r="K63" s="434"/>
      <c r="L63" s="434"/>
      <c r="M63" s="434"/>
      <c r="N63" s="434"/>
      <c r="O63" s="434"/>
      <c r="P63" s="434"/>
      <c r="Q63" s="434"/>
      <c r="R63" s="434"/>
      <c r="S63" s="434"/>
      <c r="T63" s="434"/>
    </row>
    <row r="64" spans="2:20" customFormat="1" ht="15" customHeight="1">
      <c r="C64" s="434"/>
      <c r="D64" s="435"/>
      <c r="E64" s="434"/>
      <c r="F64" s="434"/>
      <c r="G64" s="434"/>
      <c r="H64" s="435"/>
      <c r="I64" s="434"/>
      <c r="J64" s="436"/>
      <c r="K64" s="434"/>
      <c r="L64" s="436"/>
      <c r="M64" s="434"/>
      <c r="N64" s="436"/>
      <c r="O64" s="434"/>
      <c r="P64" s="434"/>
      <c r="Q64" s="434"/>
      <c r="R64" s="434"/>
      <c r="S64" s="434"/>
      <c r="T64" s="434"/>
    </row>
    <row r="65" spans="2:20" customFormat="1" ht="20.25" customHeight="1">
      <c r="C65" s="434"/>
      <c r="D65" s="435"/>
      <c r="E65" s="434"/>
      <c r="F65" s="434"/>
      <c r="G65" s="434"/>
      <c r="H65" s="435"/>
      <c r="I65" s="434"/>
      <c r="J65" s="436"/>
      <c r="K65" s="434"/>
      <c r="L65" s="436"/>
      <c r="M65" s="434"/>
      <c r="N65" s="436"/>
      <c r="O65" s="434"/>
      <c r="P65" s="434"/>
      <c r="Q65" s="434"/>
      <c r="R65" s="434"/>
      <c r="S65" s="434"/>
      <c r="T65" s="434"/>
    </row>
    <row r="66" spans="2:20" customFormat="1" ht="33.75" customHeight="1">
      <c r="B66" s="437"/>
      <c r="C66" s="437"/>
      <c r="D66" s="438"/>
      <c r="E66" s="439"/>
      <c r="F66" s="435"/>
      <c r="G66" s="434"/>
      <c r="H66" s="434"/>
      <c r="I66" s="440"/>
      <c r="J66" s="438"/>
      <c r="K66" s="438"/>
      <c r="L66" s="439"/>
      <c r="M66" s="441"/>
      <c r="N66" s="441"/>
      <c r="O66" s="439"/>
      <c r="P66" s="439"/>
      <c r="Q66" s="441"/>
      <c r="R66" s="441"/>
      <c r="S66" s="440"/>
      <c r="T66" s="440"/>
    </row>
    <row r="67" spans="2:20" customFormat="1" ht="22.5" customHeight="1">
      <c r="B67" s="437"/>
      <c r="C67" s="438"/>
      <c r="D67" s="438"/>
      <c r="E67" s="439"/>
      <c r="F67" s="442"/>
      <c r="G67" s="434"/>
      <c r="H67" s="434"/>
      <c r="I67" s="440"/>
      <c r="J67" s="438"/>
      <c r="K67" s="438"/>
      <c r="L67" s="439"/>
      <c r="M67" s="441"/>
      <c r="N67" s="441"/>
      <c r="O67" s="439"/>
      <c r="P67" s="439"/>
      <c r="Q67" s="441"/>
      <c r="R67" s="441"/>
      <c r="S67" s="440"/>
      <c r="T67" s="440"/>
    </row>
    <row r="68" spans="2:20" customFormat="1" ht="14.5">
      <c r="B68" s="437"/>
      <c r="C68" s="437"/>
      <c r="D68" s="438"/>
      <c r="E68" s="439"/>
      <c r="F68" s="435"/>
      <c r="G68" s="434"/>
      <c r="H68" s="443"/>
      <c r="I68" s="440"/>
      <c r="J68" s="438"/>
      <c r="K68" s="438"/>
      <c r="L68" s="439"/>
      <c r="M68" s="441"/>
      <c r="N68" s="441"/>
      <c r="O68" s="439"/>
      <c r="P68" s="439"/>
      <c r="Q68" s="441"/>
      <c r="R68" s="441"/>
      <c r="S68" s="440"/>
      <c r="T68" s="440"/>
    </row>
    <row r="69" spans="2:20" customFormat="1" ht="15" customHeight="1">
      <c r="B69" s="444"/>
      <c r="C69" s="444"/>
      <c r="D69" s="445"/>
      <c r="E69" s="445"/>
      <c r="F69" s="445"/>
      <c r="G69" s="445"/>
      <c r="H69" s="445"/>
      <c r="I69" s="445"/>
      <c r="J69" s="445"/>
      <c r="K69" s="445"/>
      <c r="L69" s="445"/>
      <c r="M69" s="445"/>
      <c r="N69" s="445"/>
      <c r="O69" s="445"/>
      <c r="P69" s="445"/>
      <c r="Q69" s="445"/>
      <c r="R69" s="445"/>
      <c r="S69" s="445"/>
      <c r="T69" s="446"/>
    </row>
    <row r="70" spans="2:20" customFormat="1" ht="15" customHeight="1">
      <c r="B70" s="444"/>
      <c r="C70" s="444"/>
      <c r="D70" s="445"/>
      <c r="E70" s="445"/>
      <c r="F70" s="445"/>
      <c r="G70" s="445"/>
      <c r="H70" s="445"/>
      <c r="I70" s="445"/>
      <c r="J70" s="445"/>
      <c r="K70" s="445"/>
      <c r="L70" s="445"/>
      <c r="M70" s="445"/>
      <c r="N70" s="445"/>
      <c r="O70" s="445"/>
      <c r="P70" s="445"/>
      <c r="Q70" s="445"/>
      <c r="R70" s="445"/>
      <c r="S70" s="445"/>
      <c r="T70" s="446"/>
    </row>
    <row r="71" spans="2:20" customFormat="1" ht="15">
      <c r="B71" s="446"/>
      <c r="C71" s="446"/>
      <c r="D71" s="446"/>
      <c r="E71" s="446"/>
      <c r="F71" s="446"/>
      <c r="G71" s="446"/>
      <c r="H71" s="446"/>
      <c r="I71" s="446"/>
      <c r="J71" s="446"/>
      <c r="K71" s="446"/>
      <c r="L71" s="446"/>
      <c r="M71" s="446"/>
      <c r="N71" s="446"/>
      <c r="O71" s="446"/>
      <c r="P71" s="446"/>
      <c r="Q71" s="446"/>
      <c r="R71" s="446"/>
      <c r="S71" s="446"/>
      <c r="T71" s="446"/>
    </row>
    <row r="72" spans="2:20" customFormat="1" ht="29.25" customHeight="1">
      <c r="B72" s="313"/>
      <c r="C72" s="313"/>
      <c r="D72" s="313"/>
      <c r="E72" s="313"/>
      <c r="F72" s="313"/>
      <c r="G72" s="313"/>
      <c r="H72" s="313"/>
      <c r="I72" s="313"/>
      <c r="J72" s="313"/>
      <c r="K72" s="313"/>
      <c r="L72" s="313"/>
      <c r="M72" s="313"/>
      <c r="N72" s="313"/>
      <c r="O72" s="313"/>
      <c r="P72" s="313"/>
      <c r="Q72" s="313"/>
    </row>
    <row r="73" spans="2:20" customFormat="1" ht="14.5">
      <c r="B73" s="447"/>
    </row>
    <row r="74" spans="2:20" customFormat="1" ht="14.5">
      <c r="B74" s="448"/>
    </row>
    <row r="75" spans="2:20" customFormat="1" ht="14.5"/>
    <row r="76" spans="2:20" customFormat="1" ht="14.5"/>
    <row r="77" spans="2:20" customFormat="1" ht="14.5"/>
    <row r="78" spans="2:20" customFormat="1" ht="14.5"/>
    <row r="79" spans="2:20" customFormat="1" ht="14.5"/>
    <row r="80" spans="2:20" customFormat="1" ht="14.5"/>
    <row r="81" spans="2:2" customFormat="1" ht="14.5"/>
    <row r="82" spans="2:2" customFormat="1" ht="14.5">
      <c r="B82" s="448"/>
    </row>
    <row r="83" spans="2:2" customFormat="1" ht="14.5">
      <c r="B83" s="447"/>
    </row>
    <row r="84" spans="2:2" customFormat="1" ht="14.5">
      <c r="B84" s="447"/>
    </row>
    <row r="85" spans="2:2" customFormat="1" ht="14.5">
      <c r="B85" s="447"/>
    </row>
    <row r="86" spans="2:2" customFormat="1" ht="14.5"/>
    <row r="87" spans="2:2" customFormat="1" ht="14.5"/>
    <row r="88" spans="2:2" customFormat="1" ht="14.5"/>
    <row r="89" spans="2:2" customFormat="1" ht="14.5"/>
    <row r="90" spans="2:2" customFormat="1" ht="14.5"/>
    <row r="91" spans="2:2" customFormat="1" ht="14.5"/>
    <row r="92" spans="2:2" customFormat="1" ht="14.5"/>
    <row r="93" spans="2:2" customFormat="1" ht="14.5"/>
    <row r="94" spans="2:2" customFormat="1" ht="14.5"/>
    <row r="95" spans="2:2" customFormat="1" ht="14.5"/>
    <row r="96" spans="2:2" customFormat="1" ht="14.5"/>
    <row r="97" customFormat="1" ht="14.5"/>
    <row r="98" customFormat="1" ht="14.5"/>
    <row r="99" customFormat="1" ht="14.5"/>
    <row r="100" customFormat="1" ht="14.5"/>
    <row r="101" customFormat="1" ht="14.5"/>
    <row r="102" customFormat="1" ht="14.5"/>
    <row r="103" customFormat="1" ht="14.5"/>
    <row r="104" customFormat="1" ht="14.5"/>
    <row r="105" customFormat="1" ht="14.5"/>
    <row r="106" customFormat="1" ht="14.5"/>
    <row r="107" customFormat="1" ht="14.5"/>
    <row r="108" customFormat="1" ht="14.5"/>
    <row r="109" customFormat="1" ht="14.5"/>
    <row r="110" customFormat="1" ht="14.5"/>
    <row r="111" customFormat="1" ht="14.5"/>
    <row r="112" customFormat="1" ht="14.5"/>
    <row r="113" customFormat="1" ht="14.5"/>
    <row r="114" customFormat="1" ht="14.5"/>
    <row r="115" customFormat="1" ht="14.5"/>
    <row r="116" customFormat="1" ht="14.5"/>
    <row r="117" customFormat="1" ht="14.5"/>
    <row r="118" customFormat="1" ht="14.5"/>
    <row r="119" customFormat="1" ht="14.5"/>
    <row r="120" customFormat="1" ht="14.5"/>
    <row r="121" customFormat="1" ht="14.5"/>
    <row r="122" customFormat="1" ht="14.5"/>
    <row r="123" customFormat="1" ht="14.5"/>
    <row r="124" customFormat="1" ht="14.5"/>
    <row r="125" customFormat="1" ht="14.5"/>
    <row r="126" customFormat="1" ht="14.5"/>
    <row r="127" customFormat="1" ht="14.5"/>
    <row r="128" customFormat="1" ht="14.5"/>
    <row r="129" customFormat="1" ht="14.5"/>
    <row r="130" customFormat="1" ht="14.5"/>
    <row r="131" customFormat="1" ht="14.5"/>
    <row r="132" customFormat="1" ht="14.5"/>
    <row r="133" customFormat="1" ht="14.5"/>
    <row r="134" customFormat="1" ht="14.5"/>
    <row r="135" customFormat="1" ht="14.5"/>
    <row r="136" customFormat="1" ht="14.5"/>
    <row r="137" customFormat="1" ht="14.5"/>
    <row r="138" customFormat="1" ht="14.5"/>
    <row r="139" customFormat="1" ht="14.5"/>
    <row r="140" customFormat="1" ht="14.5"/>
    <row r="141" customFormat="1" ht="14.5"/>
    <row r="142" customFormat="1" ht="14.5"/>
    <row r="143" customFormat="1" ht="14.5"/>
  </sheetData>
  <mergeCells count="24">
    <mergeCell ref="B13:C13"/>
    <mergeCell ref="A1:E1"/>
    <mergeCell ref="B6:C6"/>
    <mergeCell ref="B8:C8"/>
    <mergeCell ref="D9:L9"/>
    <mergeCell ref="D10:L10"/>
    <mergeCell ref="D41:L41"/>
    <mergeCell ref="B15:C15"/>
    <mergeCell ref="B17:C17"/>
    <mergeCell ref="B19:C19"/>
    <mergeCell ref="B21:C21"/>
    <mergeCell ref="D25:L25"/>
    <mergeCell ref="D26:L26"/>
    <mergeCell ref="B53:C53"/>
    <mergeCell ref="B29:C29"/>
    <mergeCell ref="B31:C31"/>
    <mergeCell ref="B33:C33"/>
    <mergeCell ref="B35:C35"/>
    <mergeCell ref="B37:C37"/>
    <mergeCell ref="D42:L42"/>
    <mergeCell ref="B45:C45"/>
    <mergeCell ref="B47:C47"/>
    <mergeCell ref="B49:C49"/>
    <mergeCell ref="B51:C51"/>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60CE-8380-4630-9CFF-3FDDCC0C5552}">
  <dimension ref="A1:Q48"/>
  <sheetViews>
    <sheetView topLeftCell="A16" workbookViewId="0">
      <selection activeCell="H34" sqref="H34"/>
    </sheetView>
  </sheetViews>
  <sheetFormatPr baseColWidth="10" defaultColWidth="11.453125" defaultRowHeight="14"/>
  <cols>
    <col min="1" max="1" width="4.54296875" style="306" customWidth="1"/>
    <col min="2" max="2" width="4" style="306" customWidth="1"/>
    <col min="3" max="3" width="7.7265625" style="306" customWidth="1"/>
    <col min="4" max="4" width="11.453125" style="306"/>
    <col min="5" max="5" width="9.1796875" style="306" customWidth="1"/>
    <col min="6" max="6" width="12.453125" style="306" customWidth="1"/>
    <col min="7" max="7" width="2.7265625" style="306" customWidth="1"/>
    <col min="8" max="8" width="13.453125" style="306" customWidth="1"/>
    <col min="9" max="9" width="2.7265625" style="306" customWidth="1"/>
    <col min="10" max="10" width="13.453125" style="306" customWidth="1"/>
    <col min="11" max="11" width="2.7265625" style="306" customWidth="1"/>
    <col min="12" max="12" width="11.81640625" style="306" customWidth="1"/>
    <col min="13" max="13" width="2.7265625" style="306" customWidth="1"/>
    <col min="14" max="14" width="11.453125" style="306"/>
    <col min="15" max="15" width="2.7265625" style="306" customWidth="1"/>
    <col min="16" max="16" width="11.453125" style="306"/>
    <col min="17" max="17" width="2.7265625" style="306" customWidth="1"/>
    <col min="18" max="18" width="11.453125" style="306"/>
    <col min="19" max="19" width="2.7265625" style="306" customWidth="1"/>
    <col min="20" max="16384" width="11.453125" style="306"/>
  </cols>
  <sheetData>
    <row r="1" spans="1:17" ht="15.5">
      <c r="A1" s="539" t="s">
        <v>596</v>
      </c>
      <c r="B1" s="539"/>
      <c r="C1" s="539"/>
      <c r="D1" s="539"/>
      <c r="E1" s="539"/>
      <c r="F1" s="539"/>
    </row>
    <row r="2" spans="1:17" ht="15.5">
      <c r="A2" s="343" t="s">
        <v>551</v>
      </c>
      <c r="B2" s="343"/>
      <c r="C2" s="343"/>
      <c r="D2" s="343"/>
      <c r="E2" s="343"/>
      <c r="F2" s="346"/>
    </row>
    <row r="3" spans="1:17" ht="15.5">
      <c r="A3" s="346" t="s">
        <v>598</v>
      </c>
      <c r="B3" s="346"/>
      <c r="C3" s="346"/>
      <c r="D3" s="346"/>
      <c r="E3" s="346"/>
      <c r="F3" s="346"/>
      <c r="M3" s="395"/>
      <c r="N3" s="395"/>
      <c r="O3" s="395"/>
      <c r="P3" s="395"/>
      <c r="Q3" s="395"/>
    </row>
    <row r="4" spans="1:17" ht="15.5">
      <c r="A4" s="347" t="s">
        <v>547</v>
      </c>
    </row>
    <row r="6" spans="1:17">
      <c r="A6" s="349">
        <v>9</v>
      </c>
      <c r="B6" s="543" t="s">
        <v>769</v>
      </c>
      <c r="C6" s="543"/>
      <c r="D6" s="543"/>
      <c r="E6" s="543"/>
      <c r="F6" s="543"/>
    </row>
    <row r="7" spans="1:17">
      <c r="A7" s="309"/>
    </row>
    <row r="8" spans="1:17">
      <c r="A8" s="349">
        <v>10</v>
      </c>
      <c r="B8" s="543" t="s">
        <v>770</v>
      </c>
      <c r="C8" s="543"/>
      <c r="D8" s="543"/>
      <c r="E8" s="543"/>
      <c r="F8" s="543"/>
    </row>
    <row r="9" spans="1:17">
      <c r="A9" s="309"/>
      <c r="J9" s="399" t="s">
        <v>676</v>
      </c>
      <c r="K9" s="349"/>
      <c r="L9" s="399" t="s">
        <v>676</v>
      </c>
    </row>
    <row r="10" spans="1:17">
      <c r="A10" s="309"/>
      <c r="B10" s="537" t="s">
        <v>771</v>
      </c>
      <c r="C10" s="537"/>
      <c r="D10" s="537"/>
      <c r="E10" s="537"/>
      <c r="F10" s="537"/>
      <c r="J10" s="365"/>
      <c r="K10" s="306" t="s">
        <v>737</v>
      </c>
      <c r="L10" s="365"/>
      <c r="M10" s="306" t="s">
        <v>737</v>
      </c>
    </row>
    <row r="11" spans="1:17">
      <c r="A11" s="309"/>
      <c r="B11" s="537" t="s">
        <v>622</v>
      </c>
      <c r="C11" s="537"/>
      <c r="D11" s="537"/>
      <c r="E11" s="537"/>
      <c r="F11" s="537"/>
      <c r="J11" s="365"/>
      <c r="L11" s="365"/>
    </row>
    <row r="12" spans="1:17">
      <c r="A12" s="309"/>
      <c r="B12" s="537" t="s">
        <v>772</v>
      </c>
      <c r="C12" s="537"/>
      <c r="D12" s="537"/>
      <c r="E12" s="537"/>
      <c r="F12" s="537"/>
      <c r="J12" s="365"/>
      <c r="L12" s="365"/>
    </row>
    <row r="13" spans="1:17">
      <c r="A13" s="309"/>
      <c r="B13" s="537" t="s">
        <v>773</v>
      </c>
      <c r="C13" s="537"/>
      <c r="D13" s="537"/>
      <c r="E13" s="537"/>
      <c r="F13" s="537"/>
      <c r="J13" s="365"/>
      <c r="L13" s="365"/>
    </row>
    <row r="14" spans="1:17">
      <c r="A14" s="309"/>
      <c r="B14" s="537" t="s">
        <v>774</v>
      </c>
      <c r="C14" s="537"/>
      <c r="D14" s="537"/>
      <c r="E14" s="537"/>
      <c r="F14" s="537"/>
      <c r="J14" s="365"/>
      <c r="L14" s="365"/>
    </row>
    <row r="15" spans="1:17">
      <c r="A15" s="309"/>
      <c r="B15" s="537" t="s">
        <v>1081</v>
      </c>
      <c r="C15" s="537"/>
      <c r="D15" s="537"/>
      <c r="E15" s="537"/>
      <c r="F15" s="537"/>
      <c r="J15" s="365"/>
      <c r="L15" s="365"/>
    </row>
    <row r="16" spans="1:17">
      <c r="A16" s="309"/>
      <c r="B16" s="537" t="s">
        <v>775</v>
      </c>
      <c r="C16" s="537"/>
      <c r="D16" s="537"/>
      <c r="E16" s="537"/>
      <c r="F16" s="537"/>
      <c r="J16" s="365"/>
      <c r="L16" s="365"/>
    </row>
    <row r="17" spans="1:13">
      <c r="A17" s="309"/>
      <c r="B17" s="537" t="s">
        <v>747</v>
      </c>
      <c r="C17" s="537"/>
      <c r="D17" s="537"/>
      <c r="E17" s="537"/>
      <c r="F17" s="537"/>
      <c r="J17" s="365"/>
      <c r="L17" s="365"/>
    </row>
    <row r="18" spans="1:13">
      <c r="A18" s="309"/>
      <c r="B18" s="537" t="s">
        <v>776</v>
      </c>
      <c r="C18" s="537"/>
      <c r="D18" s="537"/>
      <c r="E18" s="537"/>
      <c r="F18" s="537"/>
      <c r="J18" s="365"/>
      <c r="L18" s="365"/>
    </row>
    <row r="19" spans="1:13">
      <c r="A19" s="309"/>
      <c r="B19" s="537" t="s">
        <v>1082</v>
      </c>
      <c r="C19" s="537"/>
      <c r="D19" s="537"/>
      <c r="E19" s="537"/>
      <c r="F19" s="537"/>
      <c r="J19" s="365"/>
      <c r="L19" s="365"/>
    </row>
    <row r="20" spans="1:13">
      <c r="A20" s="309"/>
      <c r="B20" s="537" t="s">
        <v>742</v>
      </c>
      <c r="C20" s="537"/>
      <c r="D20" s="537"/>
      <c r="E20" s="537"/>
      <c r="F20" s="537"/>
      <c r="J20" s="365"/>
      <c r="L20" s="365"/>
    </row>
    <row r="21" spans="1:13">
      <c r="A21" s="309"/>
      <c r="B21" s="537" t="s">
        <v>777</v>
      </c>
      <c r="C21" s="537"/>
      <c r="D21" s="537"/>
      <c r="E21" s="537"/>
      <c r="F21" s="537"/>
      <c r="J21" s="365"/>
      <c r="L21" s="365"/>
    </row>
    <row r="22" spans="1:13">
      <c r="A22" s="309"/>
      <c r="B22" s="537" t="s">
        <v>778</v>
      </c>
      <c r="C22" s="537"/>
      <c r="D22" s="537"/>
      <c r="E22" s="537"/>
      <c r="F22" s="537"/>
      <c r="J22" s="365"/>
      <c r="L22" s="365"/>
    </row>
    <row r="23" spans="1:13" ht="14.5" thickBot="1">
      <c r="A23" s="309"/>
      <c r="J23" s="401">
        <f>SUM(J10:J22)</f>
        <v>0</v>
      </c>
      <c r="K23" s="349" t="s">
        <v>737</v>
      </c>
      <c r="L23" s="401">
        <f>SUM(L10:L22)</f>
        <v>0</v>
      </c>
      <c r="M23" s="349" t="s">
        <v>737</v>
      </c>
    </row>
    <row r="24" spans="1:13" ht="14.5" thickTop="1">
      <c r="A24" s="404">
        <v>11</v>
      </c>
      <c r="B24" s="344" t="s">
        <v>779</v>
      </c>
      <c r="C24" s="344"/>
    </row>
    <row r="25" spans="1:13">
      <c r="A25" s="412"/>
      <c r="K25" s="309"/>
    </row>
    <row r="26" spans="1:13">
      <c r="A26" s="412"/>
      <c r="B26" s="306" t="s">
        <v>780</v>
      </c>
      <c r="J26" s="365"/>
      <c r="K26" s="309" t="s">
        <v>737</v>
      </c>
      <c r="L26" s="365"/>
      <c r="M26" s="309" t="s">
        <v>737</v>
      </c>
    </row>
    <row r="27" spans="1:13">
      <c r="A27" s="412"/>
      <c r="B27" s="306" t="s">
        <v>781</v>
      </c>
      <c r="J27" s="365"/>
      <c r="K27" s="309"/>
      <c r="L27" s="365"/>
      <c r="M27" s="309"/>
    </row>
    <row r="28" spans="1:13">
      <c r="A28" s="412"/>
      <c r="J28" s="449">
        <f>SUM(J26:J27)</f>
        <v>0</v>
      </c>
      <c r="K28" s="309"/>
      <c r="L28" s="449">
        <f>SUM(L26:L27)</f>
        <v>0</v>
      </c>
      <c r="M28" s="309"/>
    </row>
    <row r="29" spans="1:13" ht="8.25" customHeight="1">
      <c r="A29" s="412"/>
      <c r="J29" s="360"/>
      <c r="K29" s="309"/>
      <c r="L29" s="360"/>
      <c r="M29" s="309"/>
    </row>
    <row r="30" spans="1:13">
      <c r="A30" s="412"/>
      <c r="B30" s="306" t="s">
        <v>782</v>
      </c>
      <c r="J30" s="367">
        <v>0</v>
      </c>
      <c r="K30" s="309"/>
      <c r="L30" s="367">
        <v>0</v>
      </c>
      <c r="M30" s="309"/>
    </row>
    <row r="31" spans="1:13" ht="8.25" customHeight="1">
      <c r="A31" s="412"/>
      <c r="J31" s="360"/>
      <c r="K31" s="309"/>
      <c r="L31" s="360"/>
      <c r="M31" s="309"/>
    </row>
    <row r="32" spans="1:13" ht="14.5" thickBot="1">
      <c r="A32" s="412"/>
      <c r="J32" s="450">
        <f>J28-J30</f>
        <v>0</v>
      </c>
      <c r="K32" s="349" t="s">
        <v>737</v>
      </c>
      <c r="L32" s="450">
        <f>L28-L30</f>
        <v>0</v>
      </c>
      <c r="M32" s="349" t="s">
        <v>737</v>
      </c>
    </row>
    <row r="33" spans="1:17" ht="14.5" thickTop="1">
      <c r="A33" s="412"/>
      <c r="O33" s="309"/>
    </row>
    <row r="34" spans="1:17" ht="15" customHeight="1">
      <c r="A34" s="412"/>
      <c r="B34" s="451"/>
      <c r="C34" s="451"/>
      <c r="D34" s="451"/>
      <c r="E34" s="451"/>
      <c r="F34" s="451"/>
      <c r="G34" s="451"/>
      <c r="H34" s="451"/>
      <c r="I34" s="451"/>
      <c r="J34" s="451"/>
      <c r="K34" s="451"/>
      <c r="L34" s="451"/>
      <c r="M34" s="451"/>
      <c r="N34" s="451"/>
    </row>
    <row r="35" spans="1:17" ht="14.25" customHeight="1">
      <c r="A35" s="405"/>
      <c r="B35" s="452"/>
      <c r="C35" s="452"/>
      <c r="D35" s="452"/>
      <c r="E35" s="452"/>
      <c r="F35" s="452"/>
      <c r="G35" s="452"/>
      <c r="J35" s="559" t="s">
        <v>676</v>
      </c>
      <c r="K35" s="559"/>
      <c r="L35" s="559"/>
      <c r="M35" s="452"/>
      <c r="N35" s="559" t="s">
        <v>676</v>
      </c>
      <c r="O35" s="559"/>
      <c r="P35" s="559"/>
      <c r="Q35" s="453"/>
    </row>
    <row r="36" spans="1:17">
      <c r="A36" s="412"/>
      <c r="B36" s="537" t="s">
        <v>783</v>
      </c>
      <c r="C36" s="537"/>
      <c r="D36" s="537"/>
      <c r="E36" s="537"/>
      <c r="F36" s="537"/>
      <c r="G36" s="537"/>
      <c r="J36" s="454"/>
      <c r="K36" s="309" t="s">
        <v>737</v>
      </c>
      <c r="L36" s="365">
        <v>0</v>
      </c>
      <c r="M36" s="309" t="s">
        <v>737</v>
      </c>
      <c r="N36" s="454"/>
      <c r="O36" s="306" t="s">
        <v>737</v>
      </c>
      <c r="P36" s="365">
        <v>0</v>
      </c>
      <c r="Q36" s="309" t="s">
        <v>737</v>
      </c>
    </row>
    <row r="37" spans="1:17">
      <c r="A37" s="412"/>
      <c r="B37" s="537" t="s">
        <v>784</v>
      </c>
      <c r="C37" s="537"/>
      <c r="D37" s="537"/>
      <c r="E37" s="537"/>
      <c r="F37" s="537"/>
      <c r="G37" s="537"/>
      <c r="J37" s="365">
        <v>0</v>
      </c>
      <c r="K37" s="309"/>
      <c r="L37" s="454"/>
      <c r="M37" s="309"/>
      <c r="N37" s="365">
        <v>0</v>
      </c>
      <c r="P37" s="454"/>
      <c r="Q37" s="309"/>
    </row>
    <row r="38" spans="1:17">
      <c r="A38" s="412"/>
      <c r="C38" s="537" t="s">
        <v>785</v>
      </c>
      <c r="D38" s="537"/>
      <c r="E38" s="537"/>
      <c r="F38" s="537"/>
      <c r="G38" s="537"/>
      <c r="H38" s="537"/>
      <c r="J38" s="365">
        <v>0</v>
      </c>
      <c r="K38" s="309"/>
      <c r="L38" s="454"/>
      <c r="M38" s="309"/>
      <c r="N38" s="365">
        <v>0</v>
      </c>
      <c r="P38" s="454"/>
      <c r="Q38" s="309"/>
    </row>
    <row r="39" spans="1:17">
      <c r="A39" s="412"/>
      <c r="C39" s="537" t="s">
        <v>786</v>
      </c>
      <c r="D39" s="537"/>
      <c r="E39" s="537"/>
      <c r="F39" s="537"/>
      <c r="G39" s="537"/>
      <c r="J39" s="365">
        <v>0</v>
      </c>
      <c r="K39" s="309"/>
      <c r="L39" s="454"/>
      <c r="M39" s="309"/>
      <c r="N39" s="365">
        <v>0</v>
      </c>
      <c r="P39" s="454"/>
      <c r="Q39" s="309"/>
    </row>
    <row r="40" spans="1:17">
      <c r="A40" s="412"/>
      <c r="B40" s="537" t="s">
        <v>787</v>
      </c>
      <c r="C40" s="537"/>
      <c r="D40" s="537"/>
      <c r="E40" s="537"/>
      <c r="F40" s="537"/>
      <c r="G40" s="537"/>
      <c r="J40" s="454"/>
      <c r="K40" s="309"/>
      <c r="L40" s="365">
        <f>J37+J38+J39</f>
        <v>0</v>
      </c>
      <c r="M40" s="309"/>
      <c r="N40" s="454"/>
      <c r="P40" s="365">
        <f>N37+N38+N39</f>
        <v>0</v>
      </c>
      <c r="Q40" s="309"/>
    </row>
    <row r="41" spans="1:17" ht="14.5" thickBot="1">
      <c r="A41" s="412"/>
      <c r="J41" s="353"/>
      <c r="K41" s="309"/>
      <c r="L41" s="401">
        <f>SUM(L36:L40)</f>
        <v>0</v>
      </c>
      <c r="M41" s="349" t="s">
        <v>737</v>
      </c>
      <c r="N41" s="455"/>
      <c r="O41" s="344"/>
      <c r="P41" s="401">
        <f>SUM(P36:P40)</f>
        <v>0</v>
      </c>
      <c r="Q41" s="349" t="s">
        <v>737</v>
      </c>
    </row>
    <row r="42" spans="1:17" ht="8.25" customHeight="1" thickTop="1">
      <c r="A42" s="412"/>
      <c r="J42" s="353"/>
      <c r="K42" s="309"/>
      <c r="L42" s="402"/>
      <c r="M42" s="349"/>
      <c r="N42" s="455"/>
      <c r="O42" s="344"/>
      <c r="P42" s="402"/>
      <c r="Q42" s="349"/>
    </row>
    <row r="43" spans="1:17">
      <c r="A43" s="412"/>
      <c r="B43" s="306" t="s">
        <v>782</v>
      </c>
      <c r="L43" s="367">
        <v>0</v>
      </c>
      <c r="M43" s="309"/>
      <c r="P43" s="367">
        <v>0</v>
      </c>
      <c r="Q43" s="309"/>
    </row>
    <row r="44" spans="1:17" ht="8.25" customHeight="1">
      <c r="A44" s="412"/>
      <c r="L44" s="360"/>
      <c r="M44" s="309"/>
      <c r="P44" s="360"/>
      <c r="Q44" s="309"/>
    </row>
    <row r="45" spans="1:17" ht="14.5" thickBot="1">
      <c r="A45" s="412"/>
      <c r="L45" s="450">
        <f>L41+L43</f>
        <v>0</v>
      </c>
      <c r="M45" s="349" t="s">
        <v>737</v>
      </c>
      <c r="P45" s="450">
        <f>P41+P43</f>
        <v>0</v>
      </c>
      <c r="Q45" s="349" t="s">
        <v>737</v>
      </c>
    </row>
    <row r="46" spans="1:17" ht="14.5" thickTop="1">
      <c r="A46" s="412"/>
      <c r="L46" s="402"/>
      <c r="M46" s="349"/>
      <c r="P46" s="402"/>
      <c r="Q46" s="349"/>
    </row>
    <row r="47" spans="1:17" ht="45" customHeight="1">
      <c r="A47" s="412"/>
      <c r="B47" s="558" t="s">
        <v>788</v>
      </c>
      <c r="C47" s="558"/>
      <c r="D47" s="558"/>
      <c r="E47" s="558"/>
      <c r="F47" s="558"/>
      <c r="G47" s="558"/>
      <c r="H47" s="558"/>
      <c r="I47" s="558"/>
      <c r="J47" s="558"/>
      <c r="K47" s="558"/>
      <c r="L47" s="558"/>
      <c r="M47" s="558"/>
      <c r="N47" s="558"/>
      <c r="O47" s="558"/>
      <c r="P47" s="558"/>
      <c r="Q47" s="558"/>
    </row>
    <row r="48" spans="1:17">
      <c r="A48" s="412"/>
      <c r="L48" s="402"/>
      <c r="M48" s="349"/>
      <c r="P48" s="402"/>
      <c r="Q48" s="349"/>
    </row>
  </sheetData>
  <mergeCells count="24">
    <mergeCell ref="B18:F18"/>
    <mergeCell ref="A1:F1"/>
    <mergeCell ref="B6:F6"/>
    <mergeCell ref="B8:F8"/>
    <mergeCell ref="B10:F10"/>
    <mergeCell ref="B11:F11"/>
    <mergeCell ref="B12:F12"/>
    <mergeCell ref="B13:F13"/>
    <mergeCell ref="B14:F14"/>
    <mergeCell ref="B15:F15"/>
    <mergeCell ref="B16:F16"/>
    <mergeCell ref="B17:F17"/>
    <mergeCell ref="B47:Q47"/>
    <mergeCell ref="B19:F19"/>
    <mergeCell ref="B20:F20"/>
    <mergeCell ref="B21:F21"/>
    <mergeCell ref="B22:F22"/>
    <mergeCell ref="J35:L35"/>
    <mergeCell ref="N35:P35"/>
    <mergeCell ref="B36:G36"/>
    <mergeCell ref="B37:G37"/>
    <mergeCell ref="C38:H38"/>
    <mergeCell ref="C39:G39"/>
    <mergeCell ref="B40:G40"/>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78181-EFE7-4A05-A0D3-70B400569E93}">
  <dimension ref="A1:R58"/>
  <sheetViews>
    <sheetView workbookViewId="0">
      <selection activeCell="M59" sqref="M59"/>
    </sheetView>
  </sheetViews>
  <sheetFormatPr baseColWidth="10" defaultColWidth="11.453125" defaultRowHeight="14.5"/>
  <cols>
    <col min="1" max="1" width="4.54296875" customWidth="1"/>
    <col min="5" max="5" width="13.453125" customWidth="1"/>
    <col min="6" max="6" width="2.7265625" customWidth="1"/>
    <col min="7" max="7" width="15.453125" customWidth="1"/>
    <col min="8" max="8" width="2.7265625" customWidth="1"/>
    <col min="9" max="9" width="13.453125" customWidth="1"/>
    <col min="10" max="10" width="2.7265625" customWidth="1"/>
    <col min="11" max="11" width="15.54296875" customWidth="1"/>
    <col min="12" max="12" width="2.7265625" customWidth="1"/>
    <col min="13" max="13" width="13.453125" customWidth="1"/>
    <col min="14" max="14" width="2.7265625" customWidth="1"/>
  </cols>
  <sheetData>
    <row r="1" spans="1:18" ht="15.5">
      <c r="A1" s="373" t="s">
        <v>596</v>
      </c>
    </row>
    <row r="2" spans="1:18" ht="15.5">
      <c r="A2" s="343" t="s">
        <v>551</v>
      </c>
      <c r="B2" s="343"/>
      <c r="C2" s="343"/>
      <c r="D2" s="343"/>
      <c r="E2" s="343"/>
    </row>
    <row r="3" spans="1:18" ht="15.5">
      <c r="A3" s="343" t="s">
        <v>598</v>
      </c>
      <c r="B3" s="343"/>
      <c r="C3" s="343"/>
      <c r="D3" s="343"/>
      <c r="E3" s="343"/>
      <c r="J3" s="395"/>
      <c r="K3" s="395"/>
      <c r="L3" s="395"/>
      <c r="M3" s="395"/>
      <c r="N3" s="395"/>
    </row>
    <row r="4" spans="1:18" ht="15.5">
      <c r="A4" s="347" t="s">
        <v>547</v>
      </c>
    </row>
    <row r="6" spans="1:18" s="306" customFormat="1" ht="14">
      <c r="A6" s="404">
        <v>12</v>
      </c>
      <c r="B6" s="553" t="s">
        <v>789</v>
      </c>
      <c r="C6" s="553"/>
      <c r="D6" s="553"/>
      <c r="E6" s="553"/>
      <c r="F6" s="370"/>
      <c r="G6" s="370"/>
      <c r="H6" s="370"/>
      <c r="L6" s="370"/>
      <c r="M6" s="415"/>
      <c r="N6" s="415"/>
    </row>
    <row r="7" spans="1:18" s="306" customFormat="1" ht="14">
      <c r="A7" s="404"/>
      <c r="B7" s="456"/>
      <c r="C7" s="370"/>
      <c r="D7" s="370"/>
      <c r="E7" s="370"/>
      <c r="F7" s="370"/>
      <c r="G7" s="370"/>
      <c r="H7" s="370"/>
      <c r="L7" s="370"/>
      <c r="M7" s="415"/>
      <c r="N7" s="415"/>
    </row>
    <row r="8" spans="1:18" s="306" customFormat="1" ht="14">
      <c r="A8" s="404"/>
      <c r="B8" s="553" t="s">
        <v>757</v>
      </c>
      <c r="C8" s="553"/>
      <c r="D8" s="553"/>
      <c r="E8" s="553"/>
      <c r="F8" s="370"/>
      <c r="G8" s="370"/>
      <c r="H8" s="370"/>
      <c r="L8" s="370"/>
      <c r="M8" s="415"/>
      <c r="N8" s="415"/>
    </row>
    <row r="9" spans="1:18" s="306" customFormat="1" ht="14.25" customHeight="1">
      <c r="A9" s="404"/>
      <c r="B9" s="457"/>
      <c r="C9" s="369"/>
      <c r="D9" s="458"/>
      <c r="E9" s="562" t="s">
        <v>790</v>
      </c>
      <c r="F9" s="459"/>
      <c r="G9" s="562" t="s">
        <v>791</v>
      </c>
      <c r="H9" s="459"/>
      <c r="I9" s="562" t="s">
        <v>792</v>
      </c>
      <c r="J9" s="460"/>
      <c r="K9" s="461" t="s">
        <v>793</v>
      </c>
      <c r="L9" s="412"/>
      <c r="M9" s="461" t="s">
        <v>793</v>
      </c>
      <c r="N9" s="460"/>
    </row>
    <row r="10" spans="1:18" s="306" customFormat="1" ht="46.5" customHeight="1">
      <c r="A10" s="404"/>
      <c r="B10" s="370"/>
      <c r="C10" s="370"/>
      <c r="D10" s="458"/>
      <c r="E10" s="563"/>
      <c r="F10" s="462"/>
      <c r="G10" s="563"/>
      <c r="H10" s="462"/>
      <c r="I10" s="563"/>
      <c r="J10" s="463"/>
      <c r="K10" s="399" t="s">
        <v>676</v>
      </c>
      <c r="L10" s="412"/>
      <c r="M10" s="399" t="s">
        <v>676</v>
      </c>
      <c r="N10" s="463"/>
    </row>
    <row r="11" spans="1:18" s="306" customFormat="1" ht="14">
      <c r="A11" s="404"/>
      <c r="B11" s="370"/>
      <c r="C11" s="369"/>
      <c r="D11" s="370"/>
      <c r="E11" s="370"/>
      <c r="F11" s="370"/>
      <c r="G11" s="370"/>
      <c r="H11" s="370"/>
      <c r="I11" s="370"/>
      <c r="J11" s="370"/>
      <c r="K11" s="370"/>
      <c r="L11" s="370"/>
      <c r="M11" s="370"/>
      <c r="N11" s="370"/>
    </row>
    <row r="12" spans="1:18" s="306" customFormat="1" ht="14">
      <c r="A12" s="404"/>
      <c r="B12" s="544" t="s">
        <v>794</v>
      </c>
      <c r="C12" s="544"/>
      <c r="D12" s="544"/>
      <c r="E12" s="417"/>
      <c r="F12" s="412" t="s">
        <v>612</v>
      </c>
      <c r="G12" s="417"/>
      <c r="H12" s="412"/>
      <c r="I12" s="417"/>
      <c r="J12" s="412" t="s">
        <v>612</v>
      </c>
      <c r="K12" s="417"/>
      <c r="L12" s="412" t="s">
        <v>612</v>
      </c>
      <c r="M12" s="417"/>
      <c r="N12" s="412" t="s">
        <v>612</v>
      </c>
    </row>
    <row r="13" spans="1:18" s="306" customFormat="1" ht="14">
      <c r="A13" s="404"/>
      <c r="B13" s="544" t="s">
        <v>795</v>
      </c>
      <c r="C13" s="544"/>
      <c r="D13" s="544"/>
      <c r="E13" s="417"/>
      <c r="F13" s="412"/>
      <c r="G13" s="417"/>
      <c r="H13" s="412"/>
      <c r="I13" s="417"/>
      <c r="J13" s="412"/>
      <c r="K13" s="417"/>
      <c r="L13" s="412"/>
      <c r="M13" s="417"/>
      <c r="N13" s="412"/>
    </row>
    <row r="14" spans="1:18" s="306" customFormat="1" ht="14">
      <c r="A14" s="404"/>
      <c r="B14" s="544" t="s">
        <v>796</v>
      </c>
      <c r="C14" s="544"/>
      <c r="D14" s="544"/>
      <c r="E14" s="464"/>
      <c r="F14" s="412"/>
      <c r="G14" s="464"/>
      <c r="H14" s="412"/>
      <c r="I14" s="464"/>
      <c r="J14" s="412"/>
      <c r="K14" s="464"/>
      <c r="L14" s="412"/>
      <c r="M14" s="464"/>
      <c r="N14" s="412"/>
    </row>
    <row r="15" spans="1:18" s="306" customFormat="1" thickBot="1">
      <c r="A15" s="404"/>
      <c r="B15" s="556" t="s">
        <v>705</v>
      </c>
      <c r="C15" s="556"/>
      <c r="D15" s="556"/>
      <c r="E15" s="465">
        <f>E12+E13-E14</f>
        <v>0</v>
      </c>
      <c r="F15" s="404" t="s">
        <v>612</v>
      </c>
      <c r="G15" s="465"/>
      <c r="H15" s="404"/>
      <c r="I15" s="465">
        <f>I12+I13-I14</f>
        <v>0</v>
      </c>
      <c r="J15" s="404" t="s">
        <v>612</v>
      </c>
      <c r="K15" s="465">
        <f>K12+K13-K14</f>
        <v>0</v>
      </c>
      <c r="L15" s="404" t="s">
        <v>612</v>
      </c>
      <c r="M15" s="465">
        <f>M12+M13-M14</f>
        <v>0</v>
      </c>
      <c r="N15" s="404" t="s">
        <v>612</v>
      </c>
    </row>
    <row r="16" spans="1:18" s="306" customFormat="1" thickTop="1">
      <c r="A16" s="404"/>
      <c r="B16" s="370"/>
      <c r="C16" s="369"/>
      <c r="D16" s="415"/>
      <c r="E16" s="415"/>
      <c r="F16" s="415"/>
      <c r="G16" s="415"/>
      <c r="H16" s="415"/>
      <c r="I16" s="415"/>
      <c r="J16" s="415"/>
      <c r="K16" s="415"/>
      <c r="L16" s="415"/>
      <c r="M16" s="415"/>
      <c r="N16" s="415"/>
      <c r="O16" s="415"/>
      <c r="P16" s="370"/>
      <c r="R16" s="306" t="s">
        <v>202</v>
      </c>
    </row>
    <row r="17" spans="1:16" s="306" customFormat="1" ht="14">
      <c r="A17" s="404"/>
      <c r="B17" s="553" t="s">
        <v>767</v>
      </c>
      <c r="C17" s="553"/>
      <c r="D17" s="553"/>
      <c r="E17" s="553"/>
      <c r="F17" s="370"/>
      <c r="G17" s="370"/>
      <c r="H17" s="370"/>
      <c r="I17" s="370"/>
      <c r="J17" s="370"/>
      <c r="K17" s="370"/>
      <c r="L17" s="370"/>
      <c r="M17" s="370"/>
      <c r="N17" s="370"/>
      <c r="O17" s="415"/>
      <c r="P17" s="415"/>
    </row>
    <row r="18" spans="1:16" s="306" customFormat="1" ht="15" customHeight="1">
      <c r="A18" s="404"/>
      <c r="B18" s="466"/>
      <c r="C18" s="312"/>
      <c r="D18" s="467"/>
      <c r="E18" s="562" t="s">
        <v>790</v>
      </c>
      <c r="F18" s="459"/>
      <c r="G18" s="562" t="s">
        <v>791</v>
      </c>
      <c r="H18" s="459"/>
      <c r="I18" s="562" t="s">
        <v>792</v>
      </c>
      <c r="J18" s="460"/>
      <c r="K18" s="461" t="s">
        <v>793</v>
      </c>
      <c r="L18" s="412"/>
      <c r="M18" s="461" t="s">
        <v>793</v>
      </c>
      <c r="N18" s="460"/>
    </row>
    <row r="19" spans="1:16" s="306" customFormat="1" ht="45" customHeight="1">
      <c r="A19" s="404"/>
      <c r="D19" s="467"/>
      <c r="E19" s="563"/>
      <c r="F19" s="462"/>
      <c r="G19" s="563"/>
      <c r="H19" s="462"/>
      <c r="I19" s="563"/>
      <c r="J19" s="463"/>
      <c r="K19" s="399" t="s">
        <v>676</v>
      </c>
      <c r="L19" s="412"/>
      <c r="M19" s="399" t="s">
        <v>676</v>
      </c>
      <c r="N19" s="463"/>
    </row>
    <row r="20" spans="1:16" s="306" customFormat="1" ht="14">
      <c r="A20" s="404"/>
      <c r="C20" s="312"/>
    </row>
    <row r="21" spans="1:16" s="306" customFormat="1" ht="14">
      <c r="A21" s="404"/>
      <c r="B21" s="541" t="s">
        <v>794</v>
      </c>
      <c r="C21" s="541"/>
      <c r="D21" s="541"/>
      <c r="E21" s="365"/>
      <c r="F21" s="309" t="s">
        <v>612</v>
      </c>
      <c r="G21" s="365"/>
      <c r="H21" s="309"/>
      <c r="I21" s="365"/>
      <c r="J21" s="309" t="s">
        <v>612</v>
      </c>
      <c r="K21" s="365"/>
      <c r="L21" s="309" t="s">
        <v>612</v>
      </c>
      <c r="M21" s="365"/>
      <c r="N21" s="309" t="s">
        <v>612</v>
      </c>
    </row>
    <row r="22" spans="1:16" s="306" customFormat="1" ht="14">
      <c r="A22" s="404"/>
      <c r="B22" s="541" t="s">
        <v>795</v>
      </c>
      <c r="C22" s="541"/>
      <c r="D22" s="541"/>
      <c r="E22" s="365"/>
      <c r="F22" s="309"/>
      <c r="G22" s="365"/>
      <c r="H22" s="309"/>
      <c r="I22" s="365"/>
      <c r="J22" s="309"/>
      <c r="K22" s="365"/>
      <c r="L22" s="309"/>
      <c r="M22" s="365"/>
      <c r="N22" s="309"/>
    </row>
    <row r="23" spans="1:16" s="306" customFormat="1" ht="14">
      <c r="A23" s="404"/>
      <c r="B23" s="541" t="s">
        <v>796</v>
      </c>
      <c r="C23" s="541"/>
      <c r="D23" s="541"/>
      <c r="E23" s="367"/>
      <c r="F23" s="309"/>
      <c r="G23" s="367"/>
      <c r="H23" s="309"/>
      <c r="I23" s="367"/>
      <c r="J23" s="309"/>
      <c r="K23" s="367"/>
      <c r="L23" s="309"/>
      <c r="M23" s="367"/>
      <c r="N23" s="309"/>
    </row>
    <row r="24" spans="1:16" s="306" customFormat="1" thickBot="1">
      <c r="A24" s="404"/>
      <c r="B24" s="542" t="s">
        <v>705</v>
      </c>
      <c r="C24" s="542"/>
      <c r="D24" s="542"/>
      <c r="E24" s="450">
        <f>E21+E22-E23</f>
        <v>0</v>
      </c>
      <c r="F24" s="349" t="s">
        <v>612</v>
      </c>
      <c r="G24" s="450"/>
      <c r="H24" s="349"/>
      <c r="I24" s="450">
        <f>I21+I22-I23</f>
        <v>0</v>
      </c>
      <c r="J24" s="349" t="s">
        <v>612</v>
      </c>
      <c r="K24" s="450">
        <f>K21+K22-K23</f>
        <v>0</v>
      </c>
      <c r="L24" s="349" t="s">
        <v>612</v>
      </c>
      <c r="M24" s="450">
        <f>M21+M22-M23</f>
        <v>0</v>
      </c>
      <c r="N24" s="349" t="s">
        <v>612</v>
      </c>
    </row>
    <row r="25" spans="1:16" s="306" customFormat="1" thickTop="1">
      <c r="A25" s="404"/>
      <c r="C25" s="312"/>
      <c r="D25" s="416"/>
      <c r="E25" s="416"/>
      <c r="F25" s="416"/>
      <c r="G25" s="416"/>
      <c r="H25" s="416"/>
      <c r="I25" s="416"/>
      <c r="J25" s="416"/>
      <c r="K25" s="416"/>
      <c r="L25" s="416"/>
      <c r="M25" s="416"/>
      <c r="N25" s="416"/>
      <c r="O25" s="415"/>
      <c r="P25" s="370"/>
    </row>
    <row r="26" spans="1:16" s="306" customFormat="1" ht="14">
      <c r="A26" s="404"/>
      <c r="B26" s="543" t="s">
        <v>768</v>
      </c>
      <c r="C26" s="543"/>
      <c r="D26" s="543"/>
      <c r="E26" s="543"/>
      <c r="O26" s="415"/>
      <c r="P26" s="415"/>
    </row>
    <row r="27" spans="1:16" s="306" customFormat="1" ht="15" customHeight="1">
      <c r="A27" s="456"/>
      <c r="B27" s="466"/>
      <c r="C27" s="312"/>
      <c r="D27" s="467"/>
      <c r="E27" s="562" t="s">
        <v>790</v>
      </c>
      <c r="F27" s="459"/>
      <c r="G27" s="562" t="s">
        <v>791</v>
      </c>
      <c r="H27" s="459"/>
      <c r="I27" s="562" t="s">
        <v>792</v>
      </c>
      <c r="J27" s="460"/>
      <c r="K27" s="461" t="s">
        <v>793</v>
      </c>
      <c r="L27" s="412"/>
      <c r="M27" s="461" t="s">
        <v>793</v>
      </c>
      <c r="N27" s="460"/>
    </row>
    <row r="28" spans="1:16" s="306" customFormat="1" ht="45" customHeight="1">
      <c r="A28" s="456"/>
      <c r="D28" s="467"/>
      <c r="E28" s="563"/>
      <c r="F28" s="462"/>
      <c r="G28" s="563"/>
      <c r="H28" s="462"/>
      <c r="I28" s="563"/>
      <c r="J28" s="463"/>
      <c r="K28" s="399" t="s">
        <v>676</v>
      </c>
      <c r="L28" s="412"/>
      <c r="M28" s="399" t="s">
        <v>676</v>
      </c>
      <c r="N28" s="463"/>
    </row>
    <row r="29" spans="1:16" s="306" customFormat="1" ht="14">
      <c r="A29" s="456"/>
      <c r="C29" s="312"/>
    </row>
    <row r="30" spans="1:16" s="306" customFormat="1" ht="14">
      <c r="A30" s="456"/>
      <c r="B30" s="541" t="s">
        <v>794</v>
      </c>
      <c r="C30" s="541"/>
      <c r="D30" s="541"/>
      <c r="E30" s="365"/>
      <c r="F30" s="309" t="s">
        <v>612</v>
      </c>
      <c r="G30" s="365"/>
      <c r="H30" s="309"/>
      <c r="I30" s="365"/>
      <c r="J30" s="309" t="s">
        <v>612</v>
      </c>
      <c r="K30" s="365"/>
      <c r="L30" s="309" t="s">
        <v>612</v>
      </c>
      <c r="M30" s="365"/>
      <c r="N30" s="309" t="s">
        <v>612</v>
      </c>
    </row>
    <row r="31" spans="1:16" s="306" customFormat="1" ht="14">
      <c r="A31" s="456"/>
      <c r="B31" s="541" t="s">
        <v>795</v>
      </c>
      <c r="C31" s="541"/>
      <c r="D31" s="541"/>
      <c r="E31" s="365"/>
      <c r="F31" s="309"/>
      <c r="G31" s="365"/>
      <c r="H31" s="309"/>
      <c r="I31" s="365"/>
      <c r="J31" s="309"/>
      <c r="K31" s="365"/>
      <c r="L31" s="309"/>
      <c r="M31" s="365"/>
      <c r="N31" s="309"/>
    </row>
    <row r="32" spans="1:16" s="306" customFormat="1" ht="14">
      <c r="A32" s="456"/>
      <c r="B32" s="541" t="s">
        <v>796</v>
      </c>
      <c r="C32" s="541"/>
      <c r="D32" s="541"/>
      <c r="E32" s="367"/>
      <c r="F32" s="309"/>
      <c r="G32" s="367"/>
      <c r="H32" s="309"/>
      <c r="I32" s="367"/>
      <c r="J32" s="309"/>
      <c r="K32" s="367"/>
      <c r="L32" s="309"/>
      <c r="M32" s="367"/>
      <c r="N32" s="309"/>
    </row>
    <row r="33" spans="1:14" s="306" customFormat="1" thickBot="1">
      <c r="A33" s="456"/>
      <c r="B33" s="542" t="s">
        <v>705</v>
      </c>
      <c r="C33" s="542"/>
      <c r="D33" s="542"/>
      <c r="E33" s="450">
        <f>E30+E31-E32</f>
        <v>0</v>
      </c>
      <c r="F33" s="349" t="s">
        <v>612</v>
      </c>
      <c r="G33" s="450"/>
      <c r="H33" s="349"/>
      <c r="I33" s="450">
        <f>I30+I31-I32</f>
        <v>0</v>
      </c>
      <c r="J33" s="349" t="s">
        <v>612</v>
      </c>
      <c r="K33" s="450">
        <f>K30+K31-K32</f>
        <v>0</v>
      </c>
      <c r="L33" s="349" t="s">
        <v>612</v>
      </c>
      <c r="M33" s="450">
        <f>M30+M31-M32</f>
        <v>0</v>
      </c>
      <c r="N33" s="349" t="s">
        <v>612</v>
      </c>
    </row>
    <row r="34" spans="1:14" s="306" customFormat="1" thickTop="1">
      <c r="A34" s="456"/>
      <c r="C34" s="312"/>
      <c r="D34" s="416"/>
      <c r="E34" s="416"/>
      <c r="F34" s="416"/>
      <c r="G34" s="416"/>
      <c r="H34" s="416"/>
      <c r="I34" s="416"/>
      <c r="J34" s="416"/>
      <c r="K34" s="416"/>
      <c r="L34" s="416"/>
      <c r="M34" s="416"/>
      <c r="N34" s="416"/>
    </row>
    <row r="35" spans="1:14" s="306" customFormat="1" ht="14">
      <c r="B35" s="468"/>
    </row>
    <row r="36" spans="1:14" s="306" customFormat="1" ht="14">
      <c r="A36" s="404">
        <v>13</v>
      </c>
      <c r="B36" s="344" t="s">
        <v>797</v>
      </c>
      <c r="F36" s="469"/>
      <c r="G36" s="469"/>
      <c r="H36" s="469"/>
    </row>
    <row r="37" spans="1:14" s="306" customFormat="1" ht="14">
      <c r="A37" s="470"/>
      <c r="B37" s="564"/>
      <c r="C37" s="564"/>
      <c r="D37" s="471"/>
      <c r="G37" s="411" t="s">
        <v>676</v>
      </c>
      <c r="H37" s="314" t="s">
        <v>202</v>
      </c>
    </row>
    <row r="38" spans="1:14" s="306" customFormat="1" ht="14">
      <c r="A38" s="470"/>
      <c r="B38" s="561" t="s">
        <v>794</v>
      </c>
      <c r="C38" s="561"/>
      <c r="D38" s="472"/>
      <c r="G38" s="360"/>
      <c r="H38" s="473"/>
    </row>
    <row r="39" spans="1:14" s="306" customFormat="1" ht="15.75" customHeight="1">
      <c r="A39" s="470"/>
      <c r="B39" s="561" t="s">
        <v>798</v>
      </c>
      <c r="C39" s="561"/>
      <c r="D39" s="472"/>
      <c r="G39" s="365"/>
      <c r="H39" s="473" t="s">
        <v>612</v>
      </c>
    </row>
    <row r="40" spans="1:14" s="306" customFormat="1" ht="15.75" customHeight="1">
      <c r="A40" s="470"/>
      <c r="B40" s="561" t="s">
        <v>617</v>
      </c>
      <c r="C40" s="561"/>
      <c r="D40" s="472"/>
      <c r="G40" s="367"/>
      <c r="H40" s="473"/>
    </row>
    <row r="41" spans="1:14" s="306" customFormat="1" thickBot="1">
      <c r="A41" s="470"/>
      <c r="B41" s="331" t="s">
        <v>214</v>
      </c>
      <c r="C41" s="331"/>
      <c r="D41" s="331"/>
      <c r="G41" s="401">
        <f>SUM(G39:G40)</f>
        <v>0</v>
      </c>
      <c r="H41" s="314"/>
    </row>
    <row r="42" spans="1:14" s="306" customFormat="1" thickTop="1">
      <c r="A42" s="470"/>
      <c r="B42" s="472"/>
      <c r="C42" s="472"/>
      <c r="D42" s="472"/>
      <c r="G42" s="365"/>
      <c r="H42" s="473"/>
    </row>
    <row r="43" spans="1:14" s="306" customFormat="1" ht="15.75" customHeight="1">
      <c r="A43" s="470"/>
      <c r="B43" s="561" t="s">
        <v>799</v>
      </c>
      <c r="C43" s="561"/>
      <c r="D43" s="472"/>
      <c r="G43" s="365"/>
      <c r="H43" s="473"/>
    </row>
    <row r="44" spans="1:14" s="306" customFormat="1" ht="15.75" customHeight="1">
      <c r="A44" s="470"/>
      <c r="B44" s="560" t="s">
        <v>800</v>
      </c>
      <c r="C44" s="560"/>
      <c r="D44" s="473"/>
      <c r="G44" s="365"/>
      <c r="H44" s="473"/>
    </row>
    <row r="45" spans="1:14" s="306" customFormat="1" ht="15.75" customHeight="1" thickBot="1">
      <c r="A45" s="470"/>
      <c r="B45" s="561"/>
      <c r="C45" s="561"/>
      <c r="D45" s="472"/>
      <c r="G45" s="474">
        <f>G43+G44</f>
        <v>0</v>
      </c>
      <c r="H45" s="473"/>
    </row>
    <row r="46" spans="1:14" s="306" customFormat="1" thickTop="1">
      <c r="A46" s="470"/>
      <c r="B46" s="472"/>
      <c r="C46" s="472"/>
      <c r="D46" s="472"/>
      <c r="G46" s="365"/>
      <c r="H46" s="473"/>
    </row>
    <row r="47" spans="1:14" s="306" customFormat="1" ht="15.75" customHeight="1" thickBot="1">
      <c r="A47" s="470"/>
      <c r="B47" s="561" t="s">
        <v>705</v>
      </c>
      <c r="C47" s="561"/>
      <c r="D47" s="472"/>
      <c r="G47" s="450">
        <f>G41+G45</f>
        <v>0</v>
      </c>
      <c r="H47" s="314" t="s">
        <v>737</v>
      </c>
    </row>
    <row r="48" spans="1:14" s="306" customFormat="1" ht="15.75" customHeight="1" thickTop="1">
      <c r="A48" s="470"/>
      <c r="B48" s="561" t="s">
        <v>798</v>
      </c>
      <c r="C48" s="561"/>
      <c r="D48" s="472"/>
      <c r="G48" s="402"/>
      <c r="H48" s="314"/>
    </row>
    <row r="49" spans="1:12" s="306" customFormat="1" thickBot="1">
      <c r="A49" s="470"/>
      <c r="B49" s="561" t="s">
        <v>617</v>
      </c>
      <c r="C49" s="561"/>
      <c r="D49" s="472"/>
      <c r="G49" s="475"/>
      <c r="H49" s="314"/>
    </row>
    <row r="58" spans="1:12" s="306" customFormat="1" ht="14">
      <c r="A58" s="412"/>
      <c r="L58" s="309"/>
    </row>
  </sheetData>
  <mergeCells count="35">
    <mergeCell ref="B6:E6"/>
    <mergeCell ref="B8:E8"/>
    <mergeCell ref="E9:E10"/>
    <mergeCell ref="G9:G10"/>
    <mergeCell ref="I9:I10"/>
    <mergeCell ref="B23:D23"/>
    <mergeCell ref="B24:D24"/>
    <mergeCell ref="G18:G19"/>
    <mergeCell ref="B26:E26"/>
    <mergeCell ref="B13:D13"/>
    <mergeCell ref="B14:D14"/>
    <mergeCell ref="B15:D15"/>
    <mergeCell ref="B17:E17"/>
    <mergeCell ref="E18:E19"/>
    <mergeCell ref="B12:D12"/>
    <mergeCell ref="B43:C43"/>
    <mergeCell ref="E27:E28"/>
    <mergeCell ref="G27:G28"/>
    <mergeCell ref="I27:I28"/>
    <mergeCell ref="B30:D30"/>
    <mergeCell ref="B31:D31"/>
    <mergeCell ref="B32:D32"/>
    <mergeCell ref="B33:D33"/>
    <mergeCell ref="B37:C37"/>
    <mergeCell ref="B38:C38"/>
    <mergeCell ref="B39:C39"/>
    <mergeCell ref="B40:C40"/>
    <mergeCell ref="I18:I19"/>
    <mergeCell ref="B21:D21"/>
    <mergeCell ref="B22:D22"/>
    <mergeCell ref="B44:C44"/>
    <mergeCell ref="B45:C45"/>
    <mergeCell ref="B47:C47"/>
    <mergeCell ref="B48:C48"/>
    <mergeCell ref="B49:C49"/>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FE840-15D5-432A-BF8A-91BBAAF72669}">
  <dimension ref="A1:K47"/>
  <sheetViews>
    <sheetView workbookViewId="0">
      <selection activeCell="D52" sqref="D52"/>
    </sheetView>
  </sheetViews>
  <sheetFormatPr baseColWidth="10" defaultColWidth="11.453125" defaultRowHeight="14"/>
  <cols>
    <col min="1" max="1" width="7.1796875" style="306" customWidth="1"/>
    <col min="2" max="2" width="21" style="306" customWidth="1"/>
    <col min="3" max="5" width="11.453125" style="306"/>
    <col min="6" max="6" width="15.7265625" style="306" customWidth="1"/>
    <col min="7" max="7" width="2.7265625" style="306" customWidth="1"/>
    <col min="8" max="8" width="15.7265625" style="306" customWidth="1"/>
    <col min="9" max="9" width="2.7265625" style="306" customWidth="1"/>
    <col min="10" max="10" width="15.7265625" style="306" customWidth="1"/>
    <col min="11" max="11" width="2.7265625" style="306" customWidth="1"/>
    <col min="12" max="16384" width="11.453125" style="306"/>
  </cols>
  <sheetData>
    <row r="1" spans="1:11" ht="15.5">
      <c r="A1" s="373" t="s">
        <v>596</v>
      </c>
    </row>
    <row r="2" spans="1:11" ht="15.5">
      <c r="A2" s="343" t="s">
        <v>551</v>
      </c>
      <c r="B2" s="343"/>
      <c r="C2" s="343"/>
      <c r="D2" s="343"/>
      <c r="E2" s="343"/>
    </row>
    <row r="3" spans="1:11" ht="15.5">
      <c r="A3" s="343" t="s">
        <v>598</v>
      </c>
      <c r="B3" s="343"/>
      <c r="C3" s="343"/>
      <c r="D3" s="343"/>
      <c r="E3" s="343"/>
      <c r="G3" s="395"/>
      <c r="H3" s="395"/>
      <c r="I3" s="395"/>
      <c r="J3" s="395"/>
      <c r="K3" s="395"/>
    </row>
    <row r="4" spans="1:11" ht="15.5">
      <c r="A4" s="347" t="s">
        <v>547</v>
      </c>
    </row>
    <row r="6" spans="1:11">
      <c r="A6" s="349">
        <v>14</v>
      </c>
      <c r="B6" s="344" t="s">
        <v>801</v>
      </c>
    </row>
    <row r="7" spans="1:11">
      <c r="B7" s="476"/>
      <c r="C7" s="476"/>
      <c r="D7" s="476"/>
      <c r="E7" s="472"/>
      <c r="H7" s="399" t="s">
        <v>676</v>
      </c>
      <c r="J7" s="399" t="s">
        <v>676</v>
      </c>
      <c r="K7" s="309"/>
    </row>
    <row r="8" spans="1:11">
      <c r="B8" s="306" t="s">
        <v>802</v>
      </c>
      <c r="H8" s="365"/>
      <c r="I8" s="306" t="s">
        <v>737</v>
      </c>
      <c r="J8" s="365"/>
      <c r="K8" s="309" t="s">
        <v>737</v>
      </c>
    </row>
    <row r="9" spans="1:11">
      <c r="B9" s="306" t="s">
        <v>803</v>
      </c>
      <c r="H9" s="365"/>
      <c r="J9" s="365"/>
      <c r="K9" s="309"/>
    </row>
    <row r="10" spans="1:11">
      <c r="B10" s="306" t="s">
        <v>804</v>
      </c>
      <c r="H10" s="365"/>
      <c r="J10" s="365"/>
      <c r="K10" s="309"/>
    </row>
    <row r="11" spans="1:11" ht="14.5" thickBot="1">
      <c r="H11" s="401">
        <f>SUM(H8:H10)</f>
        <v>0</v>
      </c>
      <c r="I11" s="349" t="s">
        <v>737</v>
      </c>
      <c r="J11" s="401">
        <f>SUM(J8:J10)</f>
        <v>0</v>
      </c>
      <c r="K11" s="349" t="s">
        <v>737</v>
      </c>
    </row>
    <row r="12" spans="1:11" ht="14.5" thickTop="1">
      <c r="H12" s="402"/>
      <c r="I12" s="349"/>
      <c r="J12" s="402"/>
      <c r="K12" s="349"/>
    </row>
    <row r="13" spans="1:11">
      <c r="A13" s="349">
        <v>15</v>
      </c>
      <c r="B13" s="344" t="s">
        <v>805</v>
      </c>
    </row>
    <row r="14" spans="1:11">
      <c r="A14" s="309"/>
      <c r="H14" s="399" t="s">
        <v>676</v>
      </c>
      <c r="J14" s="399" t="s">
        <v>676</v>
      </c>
      <c r="K14" s="309"/>
    </row>
    <row r="15" spans="1:11">
      <c r="A15" s="309"/>
      <c r="B15" s="306" t="s">
        <v>806</v>
      </c>
      <c r="H15" s="353"/>
      <c r="I15" s="309" t="s">
        <v>737</v>
      </c>
      <c r="J15" s="365"/>
      <c r="K15" s="309" t="s">
        <v>737</v>
      </c>
    </row>
    <row r="16" spans="1:11">
      <c r="A16" s="309"/>
      <c r="B16" s="306" t="s">
        <v>807</v>
      </c>
      <c r="H16" s="353"/>
      <c r="I16" s="309"/>
      <c r="J16" s="365"/>
      <c r="K16" s="309"/>
    </row>
    <row r="17" spans="1:11" ht="14.5" thickBot="1">
      <c r="H17" s="477">
        <f>H15-H16</f>
        <v>0</v>
      </c>
      <c r="I17" s="349" t="s">
        <v>737</v>
      </c>
      <c r="J17" s="401">
        <f>J15-J16</f>
        <v>0</v>
      </c>
      <c r="K17" s="349" t="s">
        <v>737</v>
      </c>
    </row>
    <row r="18" spans="1:11" ht="14.5" thickTop="1">
      <c r="H18" s="455"/>
      <c r="I18" s="349"/>
      <c r="J18" s="402"/>
      <c r="K18" s="349"/>
    </row>
    <row r="19" spans="1:11" ht="15" customHeight="1">
      <c r="B19" s="538" t="s">
        <v>808</v>
      </c>
      <c r="C19" s="538"/>
      <c r="D19" s="538"/>
      <c r="E19" s="538"/>
      <c r="F19" s="538"/>
      <c r="G19" s="538"/>
      <c r="H19" s="538"/>
      <c r="I19" s="538"/>
      <c r="J19" s="538"/>
      <c r="K19" s="538"/>
    </row>
    <row r="20" spans="1:11" ht="15" customHeight="1">
      <c r="B20" s="538"/>
      <c r="C20" s="538"/>
      <c r="D20" s="538"/>
      <c r="E20" s="538"/>
      <c r="F20" s="538"/>
      <c r="G20" s="538"/>
      <c r="H20" s="538"/>
      <c r="I20" s="538"/>
      <c r="J20" s="538"/>
      <c r="K20" s="538"/>
    </row>
    <row r="21" spans="1:11">
      <c r="G21" s="309"/>
    </row>
    <row r="22" spans="1:11">
      <c r="A22" s="349">
        <v>16</v>
      </c>
      <c r="B22" s="344" t="s">
        <v>809</v>
      </c>
    </row>
    <row r="23" spans="1:11">
      <c r="A23" s="349"/>
      <c r="B23" s="344"/>
    </row>
    <row r="24" spans="1:11">
      <c r="A24" s="349">
        <v>17</v>
      </c>
      <c r="B24" s="344" t="s">
        <v>810</v>
      </c>
    </row>
    <row r="26" spans="1:11">
      <c r="A26" s="349">
        <v>18</v>
      </c>
      <c r="B26" s="344" t="s">
        <v>811</v>
      </c>
    </row>
    <row r="27" spans="1:11" ht="14.5">
      <c r="A27" s="165"/>
      <c r="B27"/>
    </row>
    <row r="28" spans="1:11">
      <c r="B28" s="306" t="s">
        <v>812</v>
      </c>
    </row>
    <row r="29" spans="1:11">
      <c r="H29" s="399" t="s">
        <v>676</v>
      </c>
      <c r="J29" s="399" t="s">
        <v>676</v>
      </c>
    </row>
    <row r="30" spans="1:11">
      <c r="B30" s="306" t="s">
        <v>560</v>
      </c>
      <c r="H30" s="365"/>
      <c r="I30" s="309" t="s">
        <v>737</v>
      </c>
      <c r="J30" s="365"/>
      <c r="K30" s="309" t="s">
        <v>737</v>
      </c>
    </row>
    <row r="31" spans="1:11">
      <c r="B31" s="306" t="s">
        <v>813</v>
      </c>
      <c r="H31" s="365"/>
      <c r="J31" s="365"/>
    </row>
    <row r="32" spans="1:11" ht="14.5" thickBot="1">
      <c r="H32" s="401">
        <f>SUM(H30:H31)</f>
        <v>0</v>
      </c>
      <c r="I32" s="349" t="s">
        <v>737</v>
      </c>
      <c r="J32" s="401">
        <f>SUM(J30:J31)</f>
        <v>0</v>
      </c>
      <c r="K32" s="349" t="s">
        <v>737</v>
      </c>
    </row>
    <row r="33" spans="1:11" ht="20.25" customHeight="1" thickTop="1"/>
    <row r="34" spans="1:11" ht="15" customHeight="1">
      <c r="A34" s="349">
        <v>19</v>
      </c>
      <c r="B34" s="344" t="s">
        <v>814</v>
      </c>
    </row>
    <row r="35" spans="1:11">
      <c r="B35" s="476"/>
      <c r="C35" s="476"/>
      <c r="D35" s="476"/>
      <c r="E35" s="476"/>
      <c r="F35" s="476"/>
      <c r="G35" s="383"/>
      <c r="H35" s="383"/>
    </row>
    <row r="36" spans="1:11" ht="34.5" customHeight="1">
      <c r="B36" s="478" t="s">
        <v>216</v>
      </c>
      <c r="C36" s="478" t="s">
        <v>815</v>
      </c>
      <c r="D36" s="571" t="s">
        <v>816</v>
      </c>
      <c r="E36" s="572"/>
      <c r="F36" s="572"/>
      <c r="G36" s="572"/>
      <c r="H36" s="573"/>
      <c r="I36" s="574" t="s">
        <v>817</v>
      </c>
      <c r="J36" s="575"/>
      <c r="K36" s="576"/>
    </row>
    <row r="37" spans="1:11">
      <c r="B37" s="479"/>
      <c r="C37" s="480"/>
      <c r="D37" s="565"/>
      <c r="E37" s="566"/>
      <c r="F37" s="566"/>
      <c r="G37" s="566"/>
      <c r="H37" s="567"/>
      <c r="I37" s="568"/>
      <c r="J37" s="569"/>
      <c r="K37" s="570"/>
    </row>
    <row r="38" spans="1:11">
      <c r="B38" s="479"/>
      <c r="C38" s="480"/>
      <c r="D38" s="565"/>
      <c r="E38" s="566"/>
      <c r="F38" s="566"/>
      <c r="G38" s="566"/>
      <c r="H38" s="567"/>
      <c r="I38" s="568"/>
      <c r="J38" s="569"/>
      <c r="K38" s="570"/>
    </row>
    <row r="39" spans="1:11">
      <c r="B39" s="479"/>
      <c r="C39" s="480"/>
      <c r="D39" s="565"/>
      <c r="E39" s="566"/>
      <c r="F39" s="566"/>
      <c r="G39" s="566"/>
      <c r="H39" s="567"/>
      <c r="I39" s="568"/>
      <c r="J39" s="569"/>
      <c r="K39" s="570"/>
    </row>
    <row r="40" spans="1:11" ht="14.5">
      <c r="A40" s="165"/>
      <c r="B40" s="479"/>
      <c r="C40" s="480"/>
      <c r="D40" s="565"/>
      <c r="E40" s="566"/>
      <c r="F40" s="566"/>
      <c r="G40" s="566"/>
      <c r="H40" s="567"/>
      <c r="I40" s="568"/>
      <c r="J40" s="569"/>
      <c r="K40" s="570"/>
    </row>
    <row r="41" spans="1:11">
      <c r="B41" s="479"/>
      <c r="C41" s="480"/>
      <c r="D41" s="565"/>
      <c r="E41" s="566"/>
      <c r="F41" s="566"/>
      <c r="G41" s="566"/>
      <c r="H41" s="567"/>
      <c r="I41" s="568"/>
      <c r="J41" s="569"/>
      <c r="K41" s="570"/>
    </row>
    <row r="42" spans="1:11">
      <c r="B42" s="479"/>
      <c r="C42" s="480"/>
      <c r="D42" s="565"/>
      <c r="E42" s="566"/>
      <c r="F42" s="566"/>
      <c r="G42" s="566"/>
      <c r="H42" s="567"/>
      <c r="I42" s="568"/>
      <c r="J42" s="569"/>
      <c r="K42" s="570"/>
    </row>
    <row r="43" spans="1:11">
      <c r="B43" s="479"/>
      <c r="C43" s="480"/>
      <c r="D43" s="565"/>
      <c r="E43" s="566"/>
      <c r="F43" s="566"/>
      <c r="G43" s="566"/>
      <c r="H43" s="567"/>
      <c r="I43" s="568"/>
      <c r="J43" s="569"/>
      <c r="K43" s="570"/>
    </row>
    <row r="44" spans="1:11">
      <c r="B44" s="479"/>
      <c r="C44" s="480"/>
      <c r="D44" s="565"/>
      <c r="E44" s="566"/>
      <c r="F44" s="566"/>
      <c r="G44" s="566"/>
      <c r="H44" s="567"/>
      <c r="I44" s="568"/>
      <c r="J44" s="569"/>
      <c r="K44" s="570"/>
    </row>
    <row r="46" spans="1:11" ht="15" customHeight="1">
      <c r="A46" s="344" t="s">
        <v>818</v>
      </c>
      <c r="B46" s="344" t="s">
        <v>819</v>
      </c>
      <c r="C46" s="481"/>
      <c r="D46" s="481"/>
      <c r="E46" s="481"/>
      <c r="F46" s="481"/>
      <c r="G46" s="481"/>
      <c r="H46" s="481"/>
      <c r="I46" s="481"/>
      <c r="J46" s="481"/>
      <c r="K46" s="481"/>
    </row>
    <row r="47" spans="1:11" ht="15" customHeight="1">
      <c r="A47" s="344"/>
      <c r="B47" s="482"/>
      <c r="C47" s="482"/>
      <c r="D47" s="482"/>
      <c r="E47" s="482"/>
      <c r="F47" s="482"/>
      <c r="G47" s="482"/>
      <c r="H47" s="482"/>
      <c r="I47" s="482"/>
      <c r="J47" s="482"/>
      <c r="K47" s="482"/>
    </row>
  </sheetData>
  <mergeCells count="19">
    <mergeCell ref="D38:H38"/>
    <mergeCell ref="I38:K38"/>
    <mergeCell ref="B19:K20"/>
    <mergeCell ref="D36:H36"/>
    <mergeCell ref="I36:K36"/>
    <mergeCell ref="D37:H37"/>
    <mergeCell ref="I37:K37"/>
    <mergeCell ref="D39:H39"/>
    <mergeCell ref="I39:K39"/>
    <mergeCell ref="D40:H40"/>
    <mergeCell ref="I40:K40"/>
    <mergeCell ref="D41:H41"/>
    <mergeCell ref="I41:K41"/>
    <mergeCell ref="D42:H42"/>
    <mergeCell ref="I42:K42"/>
    <mergeCell ref="D43:H43"/>
    <mergeCell ref="I43:K43"/>
    <mergeCell ref="D44:H44"/>
    <mergeCell ref="I44:K44"/>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736E-BDA0-4F88-8F25-95EF822472BF}">
  <dimension ref="A1:K51"/>
  <sheetViews>
    <sheetView tabSelected="1" topLeftCell="A40" workbookViewId="0">
      <selection activeCell="J20" sqref="J20"/>
    </sheetView>
  </sheetViews>
  <sheetFormatPr baseColWidth="10" defaultColWidth="11.453125" defaultRowHeight="15.5"/>
  <cols>
    <col min="1" max="1" width="4.54296875" style="342" customWidth="1"/>
    <col min="2" max="5" width="11.453125" style="342"/>
    <col min="6" max="6" width="11.54296875" style="342" customWidth="1"/>
    <col min="7" max="7" width="4.7265625" style="342" customWidth="1"/>
    <col min="8" max="8" width="14.26953125" style="342" customWidth="1"/>
    <col min="9" max="9" width="2.7265625" style="483" customWidth="1"/>
    <col min="10" max="10" width="14.26953125" style="342" customWidth="1"/>
    <col min="11" max="11" width="2.7265625" style="483" customWidth="1"/>
    <col min="12" max="16384" width="11.453125" style="342"/>
  </cols>
  <sheetData>
    <row r="1" spans="1:11">
      <c r="A1" s="373" t="s">
        <v>596</v>
      </c>
      <c r="D1" s="343"/>
      <c r="G1" s="343"/>
    </row>
    <row r="2" spans="1:11">
      <c r="A2" s="343" t="s">
        <v>820</v>
      </c>
      <c r="F2" s="540"/>
      <c r="G2" s="540"/>
      <c r="H2" s="540"/>
      <c r="I2" s="540"/>
      <c r="J2" s="540"/>
      <c r="K2" s="540"/>
    </row>
    <row r="3" spans="1:11">
      <c r="A3" s="346" t="s">
        <v>598</v>
      </c>
      <c r="B3" s="346"/>
      <c r="C3" s="346"/>
      <c r="D3" s="346"/>
      <c r="E3" s="346"/>
      <c r="F3" s="346"/>
    </row>
    <row r="4" spans="1:11">
      <c r="A4" s="347" t="s">
        <v>547</v>
      </c>
    </row>
    <row r="5" spans="1:11" s="349" customFormat="1" ht="14">
      <c r="H5" s="484" t="s">
        <v>821</v>
      </c>
      <c r="J5" s="484" t="s">
        <v>821</v>
      </c>
    </row>
    <row r="6" spans="1:11" s="349" customFormat="1" ht="14">
      <c r="H6" s="484"/>
      <c r="J6" s="484"/>
    </row>
    <row r="7" spans="1:11">
      <c r="A7" s="349" t="s">
        <v>822</v>
      </c>
      <c r="B7" s="543" t="s">
        <v>554</v>
      </c>
      <c r="C7" s="543"/>
      <c r="D7" s="543"/>
      <c r="F7" s="311"/>
      <c r="G7" s="485"/>
      <c r="H7" s="486" t="s">
        <v>676</v>
      </c>
      <c r="I7" s="485"/>
      <c r="J7" s="486" t="s">
        <v>676</v>
      </c>
      <c r="K7" s="485"/>
    </row>
    <row r="8" spans="1:11">
      <c r="B8" s="306" t="s">
        <v>823</v>
      </c>
      <c r="C8" s="306"/>
      <c r="D8" s="306"/>
      <c r="E8" s="306"/>
      <c r="F8" s="306"/>
      <c r="G8" s="306"/>
      <c r="H8" s="354"/>
      <c r="I8" s="309" t="s">
        <v>737</v>
      </c>
      <c r="J8" s="365"/>
      <c r="K8" s="309" t="s">
        <v>737</v>
      </c>
    </row>
    <row r="9" spans="1:11">
      <c r="B9" s="306" t="s">
        <v>824</v>
      </c>
      <c r="C9" s="306"/>
      <c r="D9" s="306"/>
      <c r="E9" s="306"/>
      <c r="F9" s="306"/>
      <c r="G9" s="306"/>
      <c r="H9" s="354"/>
      <c r="I9" s="309"/>
      <c r="J9" s="365"/>
      <c r="K9" s="309"/>
    </row>
    <row r="10" spans="1:11">
      <c r="B10" s="306" t="s">
        <v>825</v>
      </c>
      <c r="C10" s="306"/>
      <c r="D10" s="306"/>
      <c r="E10" s="306"/>
      <c r="F10" s="306"/>
      <c r="G10" s="306"/>
      <c r="H10" s="365"/>
      <c r="I10" s="309"/>
      <c r="J10" s="365"/>
      <c r="K10" s="309"/>
    </row>
    <row r="11" spans="1:11">
      <c r="B11" s="306" t="s">
        <v>826</v>
      </c>
      <c r="C11" s="306"/>
      <c r="D11" s="306"/>
      <c r="E11" s="306"/>
      <c r="F11" s="306"/>
      <c r="G11" s="306"/>
      <c r="H11" s="365"/>
      <c r="I11" s="309"/>
      <c r="J11" s="365"/>
      <c r="K11" s="309"/>
    </row>
    <row r="12" spans="1:11">
      <c r="B12" s="306" t="s">
        <v>828</v>
      </c>
      <c r="C12" s="306"/>
      <c r="D12" s="306"/>
      <c r="E12" s="306"/>
      <c r="F12" s="306"/>
      <c r="G12" s="306"/>
      <c r="H12" s="365"/>
      <c r="I12" s="309"/>
      <c r="J12" s="365"/>
      <c r="K12" s="309"/>
    </row>
    <row r="13" spans="1:11">
      <c r="B13" s="306" t="s">
        <v>829</v>
      </c>
      <c r="C13" s="306"/>
      <c r="D13" s="306"/>
      <c r="E13" s="306"/>
      <c r="F13" s="306"/>
      <c r="G13" s="306"/>
      <c r="H13" s="365"/>
      <c r="I13" s="309"/>
      <c r="J13" s="365"/>
      <c r="K13" s="309"/>
    </row>
    <row r="14" spans="1:11">
      <c r="B14" s="306" t="s">
        <v>614</v>
      </c>
      <c r="C14" s="306"/>
      <c r="D14" s="306"/>
      <c r="E14" s="306"/>
      <c r="F14" s="306"/>
      <c r="G14" s="306"/>
      <c r="H14" s="365"/>
      <c r="I14" s="309"/>
      <c r="J14" s="365"/>
      <c r="K14" s="309"/>
    </row>
    <row r="15" spans="1:11">
      <c r="B15" s="306" t="s">
        <v>830</v>
      </c>
      <c r="C15" s="306"/>
      <c r="D15" s="306"/>
      <c r="E15" s="306"/>
      <c r="F15" s="306"/>
      <c r="G15" s="306"/>
      <c r="H15" s="365"/>
      <c r="I15" s="309"/>
      <c r="J15" s="365"/>
      <c r="K15" s="309"/>
    </row>
    <row r="16" spans="1:11">
      <c r="B16" s="306" t="s">
        <v>831</v>
      </c>
      <c r="C16" s="306"/>
      <c r="D16" s="306"/>
      <c r="E16" s="306"/>
      <c r="F16" s="306"/>
      <c r="G16" s="306"/>
      <c r="H16" s="365"/>
      <c r="I16" s="309"/>
      <c r="J16" s="365"/>
      <c r="K16" s="309"/>
    </row>
    <row r="17" spans="1:11">
      <c r="B17" s="306" t="s">
        <v>832</v>
      </c>
      <c r="C17" s="306"/>
      <c r="D17" s="306"/>
      <c r="E17" s="306"/>
      <c r="F17" s="306"/>
      <c r="G17" s="306"/>
      <c r="H17" s="365"/>
      <c r="I17" s="309"/>
      <c r="J17" s="365"/>
      <c r="K17" s="309"/>
    </row>
    <row r="19" spans="1:11" ht="16" thickBot="1">
      <c r="B19" s="306"/>
      <c r="C19" s="306"/>
      <c r="D19" s="306"/>
      <c r="E19" s="306"/>
      <c r="F19" s="306"/>
      <c r="G19" s="306"/>
      <c r="H19" s="401">
        <f>H8-H10-H11-H9-H12-H13-H14-H15-H16-H17</f>
        <v>0</v>
      </c>
      <c r="I19" s="349" t="s">
        <v>737</v>
      </c>
      <c r="J19" s="401">
        <f>J8-J10-J11-J9-J12-J13-J14-J15-J16-J17</f>
        <v>0</v>
      </c>
      <c r="K19" s="349" t="s">
        <v>737</v>
      </c>
    </row>
    <row r="20" spans="1:11" ht="16" thickTop="1"/>
    <row r="21" spans="1:11">
      <c r="A21" s="359" t="s">
        <v>833</v>
      </c>
      <c r="B21" s="453" t="s">
        <v>556</v>
      </c>
      <c r="C21" s="306"/>
      <c r="D21" s="306"/>
      <c r="E21" s="306"/>
      <c r="F21" s="306"/>
      <c r="G21" s="306"/>
      <c r="H21" s="306"/>
      <c r="I21" s="309"/>
      <c r="J21" s="306"/>
      <c r="K21" s="309"/>
    </row>
    <row r="22" spans="1:11">
      <c r="A22" s="306"/>
      <c r="B22" s="306" t="s">
        <v>834</v>
      </c>
      <c r="C22" s="306"/>
      <c r="D22" s="306"/>
      <c r="E22" s="306"/>
      <c r="F22" s="306"/>
      <c r="G22" s="306"/>
      <c r="H22" s="365"/>
      <c r="I22" s="309" t="s">
        <v>737</v>
      </c>
      <c r="J22" s="365"/>
      <c r="K22" s="309" t="s">
        <v>737</v>
      </c>
    </row>
    <row r="23" spans="1:11">
      <c r="A23" s="306"/>
      <c r="B23" s="306" t="s">
        <v>835</v>
      </c>
      <c r="C23" s="306"/>
      <c r="D23" s="306"/>
      <c r="E23" s="306"/>
      <c r="F23" s="306"/>
      <c r="G23" s="306"/>
      <c r="H23" s="365"/>
      <c r="I23" s="309" t="s">
        <v>737</v>
      </c>
      <c r="J23" s="365"/>
      <c r="K23" s="309" t="s">
        <v>737</v>
      </c>
    </row>
    <row r="24" spans="1:11">
      <c r="A24" s="306"/>
      <c r="B24" s="306" t="s">
        <v>836</v>
      </c>
      <c r="C24" s="306"/>
      <c r="D24" s="306"/>
      <c r="E24" s="306"/>
      <c r="F24" s="306"/>
      <c r="G24" s="306"/>
      <c r="H24" s="365"/>
      <c r="I24" s="342"/>
      <c r="J24" s="365"/>
      <c r="K24" s="342"/>
    </row>
    <row r="25" spans="1:11">
      <c r="A25" s="306"/>
      <c r="B25" s="306" t="s">
        <v>837</v>
      </c>
      <c r="C25" s="306"/>
      <c r="D25" s="306"/>
      <c r="E25" s="306"/>
      <c r="F25" s="306"/>
      <c r="G25" s="306"/>
      <c r="H25" s="365"/>
      <c r="I25" s="309"/>
      <c r="J25" s="365"/>
      <c r="K25" s="309"/>
    </row>
    <row r="26" spans="1:11">
      <c r="A26" s="306"/>
      <c r="B26" s="306" t="s">
        <v>838</v>
      </c>
      <c r="C26" s="306"/>
      <c r="D26" s="306"/>
      <c r="E26" s="306"/>
      <c r="F26" s="306"/>
      <c r="G26" s="306"/>
      <c r="H26" s="365"/>
      <c r="I26" s="309"/>
      <c r="J26" s="365"/>
      <c r="K26" s="309"/>
    </row>
    <row r="27" spans="1:11">
      <c r="A27" s="306"/>
      <c r="B27" s="306" t="s">
        <v>839</v>
      </c>
      <c r="C27" s="306"/>
      <c r="D27" s="306"/>
      <c r="E27" s="306"/>
      <c r="F27" s="306"/>
      <c r="G27" s="306"/>
      <c r="H27" s="365"/>
      <c r="I27" s="309"/>
      <c r="J27" s="365"/>
      <c r="K27" s="309"/>
    </row>
    <row r="28" spans="1:11">
      <c r="A28" s="306"/>
      <c r="B28" s="306" t="s">
        <v>840</v>
      </c>
      <c r="C28" s="306"/>
      <c r="D28" s="306"/>
      <c r="E28" s="306"/>
      <c r="F28" s="306"/>
      <c r="G28" s="306"/>
      <c r="H28" s="365"/>
      <c r="I28" s="309"/>
      <c r="J28" s="365"/>
      <c r="K28" s="309"/>
    </row>
    <row r="29" spans="1:11">
      <c r="A29" s="306"/>
      <c r="B29" s="306" t="s">
        <v>841</v>
      </c>
      <c r="C29" s="306"/>
      <c r="D29" s="306"/>
      <c r="E29" s="306"/>
      <c r="F29" s="306"/>
      <c r="G29" s="306"/>
      <c r="H29" s="365"/>
      <c r="I29" s="309"/>
      <c r="J29" s="365"/>
      <c r="K29" s="309"/>
    </row>
    <row r="30" spans="1:11">
      <c r="A30" s="306"/>
      <c r="B30" s="306" t="s">
        <v>1078</v>
      </c>
      <c r="C30" s="306"/>
      <c r="D30" s="306"/>
      <c r="E30" s="306"/>
      <c r="F30" s="306"/>
      <c r="G30" s="306"/>
      <c r="H30" s="365"/>
      <c r="I30" s="309"/>
      <c r="J30" s="365"/>
      <c r="K30" s="309"/>
    </row>
    <row r="31" spans="1:11">
      <c r="A31" s="306"/>
      <c r="B31" s="370" t="s">
        <v>842</v>
      </c>
      <c r="C31" s="306"/>
      <c r="D31" s="306"/>
      <c r="E31" s="306"/>
      <c r="F31" s="306"/>
      <c r="G31" s="306"/>
      <c r="H31" s="365"/>
      <c r="I31" s="309"/>
      <c r="J31" s="365"/>
      <c r="K31" s="309"/>
    </row>
    <row r="32" spans="1:11">
      <c r="A32" s="306"/>
      <c r="B32" s="306" t="s">
        <v>843</v>
      </c>
      <c r="C32" s="306"/>
      <c r="D32" s="306"/>
      <c r="E32" s="306"/>
      <c r="F32" s="306"/>
      <c r="G32" s="306"/>
      <c r="H32" s="365"/>
      <c r="I32" s="309"/>
      <c r="J32" s="365"/>
      <c r="K32" s="309"/>
    </row>
    <row r="33" spans="1:11" ht="16" thickBot="1">
      <c r="A33" s="306"/>
      <c r="B33" s="306"/>
      <c r="C33" s="306"/>
      <c r="D33" s="306"/>
      <c r="E33" s="306"/>
      <c r="F33" s="306"/>
      <c r="G33" s="306"/>
      <c r="H33" s="401">
        <f>SUM(H24:H32)</f>
        <v>0</v>
      </c>
      <c r="I33" s="349" t="s">
        <v>737</v>
      </c>
      <c r="J33" s="401">
        <f>SUM(J24:J32)</f>
        <v>0</v>
      </c>
      <c r="K33" s="349" t="s">
        <v>737</v>
      </c>
    </row>
    <row r="34" spans="1:11" ht="16" thickTop="1">
      <c r="A34" s="306"/>
      <c r="B34" s="306"/>
      <c r="C34" s="306"/>
      <c r="D34" s="306"/>
      <c r="E34" s="306"/>
      <c r="F34" s="306"/>
      <c r="G34" s="306"/>
      <c r="H34" s="306"/>
      <c r="I34" s="309"/>
      <c r="J34" s="306"/>
      <c r="K34" s="309"/>
    </row>
    <row r="35" spans="1:11">
      <c r="A35" s="359" t="s">
        <v>844</v>
      </c>
      <c r="B35" s="453" t="s">
        <v>558</v>
      </c>
      <c r="C35" s="306"/>
      <c r="D35" s="306"/>
      <c r="E35" s="306"/>
      <c r="F35" s="306"/>
      <c r="G35" s="306"/>
      <c r="H35" s="306"/>
      <c r="I35" s="309"/>
      <c r="J35" s="306"/>
      <c r="K35" s="309"/>
    </row>
    <row r="36" spans="1:11">
      <c r="A36" s="306"/>
      <c r="B36" s="306" t="s">
        <v>845</v>
      </c>
      <c r="C36" s="306"/>
      <c r="D36" s="306"/>
      <c r="E36" s="306"/>
      <c r="F36" s="306"/>
      <c r="G36" s="306"/>
      <c r="H36" s="365"/>
      <c r="I36" s="309" t="s">
        <v>737</v>
      </c>
      <c r="J36" s="365"/>
      <c r="K36" s="309" t="s">
        <v>737</v>
      </c>
    </row>
    <row r="37" spans="1:11">
      <c r="A37" s="306"/>
      <c r="B37" s="306" t="s">
        <v>846</v>
      </c>
      <c r="C37" s="306"/>
      <c r="D37" s="306"/>
      <c r="E37" s="306"/>
      <c r="F37" s="306"/>
      <c r="G37" s="306"/>
      <c r="H37" s="365"/>
      <c r="I37" s="309"/>
      <c r="J37" s="365"/>
      <c r="K37" s="309"/>
    </row>
    <row r="38" spans="1:11">
      <c r="A38" s="306"/>
      <c r="B38" s="306" t="s">
        <v>847</v>
      </c>
      <c r="C38" s="306"/>
      <c r="D38" s="306"/>
      <c r="E38" s="306"/>
      <c r="F38" s="306"/>
      <c r="G38" s="306"/>
      <c r="H38" s="365"/>
      <c r="I38" s="309"/>
      <c r="J38" s="365"/>
      <c r="K38" s="309"/>
    </row>
    <row r="39" spans="1:11">
      <c r="A39" s="306"/>
      <c r="B39" s="306" t="s">
        <v>848</v>
      </c>
      <c r="C39" s="306"/>
      <c r="D39" s="306"/>
      <c r="E39" s="306"/>
      <c r="F39" s="306"/>
      <c r="G39" s="306"/>
      <c r="H39" s="365"/>
      <c r="I39" s="309"/>
      <c r="J39" s="365"/>
      <c r="K39" s="309"/>
    </row>
    <row r="40" spans="1:11">
      <c r="A40" s="306"/>
      <c r="B40" s="306" t="s">
        <v>849</v>
      </c>
      <c r="C40" s="306"/>
      <c r="D40" s="306"/>
      <c r="E40" s="306"/>
      <c r="F40" s="306"/>
      <c r="G40" s="306"/>
      <c r="H40" s="365"/>
      <c r="I40" s="309"/>
      <c r="J40" s="365"/>
      <c r="K40" s="309"/>
    </row>
    <row r="41" spans="1:11">
      <c r="A41" s="306"/>
      <c r="B41" s="306" t="s">
        <v>850</v>
      </c>
      <c r="C41" s="306"/>
      <c r="D41" s="306"/>
      <c r="E41" s="306"/>
      <c r="F41" s="306"/>
      <c r="G41" s="306"/>
      <c r="H41" s="365"/>
      <c r="I41" s="309"/>
      <c r="J41" s="365"/>
      <c r="K41" s="309"/>
    </row>
    <row r="42" spans="1:11">
      <c r="A42" s="306"/>
      <c r="B42" s="306" t="s">
        <v>704</v>
      </c>
      <c r="C42" s="306"/>
      <c r="D42" s="306"/>
      <c r="E42" s="306"/>
      <c r="F42" s="306"/>
      <c r="G42" s="306"/>
      <c r="H42" s="367"/>
      <c r="I42" s="309"/>
      <c r="J42" s="367"/>
      <c r="K42" s="309"/>
    </row>
    <row r="43" spans="1:11" ht="16" thickBot="1">
      <c r="A43" s="306"/>
      <c r="B43" s="306"/>
      <c r="C43" s="306"/>
      <c r="D43" s="306"/>
      <c r="E43" s="306"/>
      <c r="F43" s="306"/>
      <c r="G43" s="306"/>
      <c r="H43" s="401">
        <f>SUM(H36:H42)</f>
        <v>0</v>
      </c>
      <c r="I43" s="349" t="s">
        <v>737</v>
      </c>
      <c r="J43" s="401">
        <f>SUM(J36:J42)</f>
        <v>0</v>
      </c>
      <c r="K43" s="349" t="s">
        <v>737</v>
      </c>
    </row>
    <row r="44" spans="1:11" ht="16" thickTop="1">
      <c r="A44" s="306"/>
      <c r="B44" s="306"/>
      <c r="C44" s="306"/>
      <c r="D44" s="306"/>
      <c r="E44" s="306"/>
      <c r="F44" s="306"/>
      <c r="G44" s="306"/>
      <c r="H44" s="306"/>
      <c r="I44" s="309"/>
      <c r="J44" s="306"/>
      <c r="K44" s="309"/>
    </row>
    <row r="45" spans="1:11">
      <c r="A45" s="359" t="s">
        <v>851</v>
      </c>
      <c r="B45" s="453" t="s">
        <v>560</v>
      </c>
      <c r="C45" s="306"/>
      <c r="D45" s="306"/>
      <c r="E45" s="306"/>
      <c r="F45" s="306"/>
      <c r="G45" s="306"/>
      <c r="H45" s="306"/>
      <c r="I45" s="309"/>
      <c r="J45" s="306"/>
      <c r="K45" s="309"/>
    </row>
    <row r="46" spans="1:11">
      <c r="A46" s="306"/>
      <c r="B46" s="306" t="s">
        <v>773</v>
      </c>
      <c r="C46" s="306"/>
      <c r="D46" s="306"/>
      <c r="E46" s="306"/>
      <c r="F46" s="306"/>
      <c r="G46" s="306"/>
      <c r="H46" s="365"/>
      <c r="I46" s="309" t="s">
        <v>737</v>
      </c>
      <c r="J46" s="365"/>
      <c r="K46" s="309" t="s">
        <v>737</v>
      </c>
    </row>
    <row r="47" spans="1:11">
      <c r="A47" s="306"/>
      <c r="B47" s="306" t="s">
        <v>852</v>
      </c>
      <c r="C47" s="306"/>
      <c r="D47" s="306"/>
      <c r="E47" s="306"/>
      <c r="F47" s="306"/>
      <c r="G47" s="306"/>
      <c r="H47" s="365"/>
      <c r="I47" s="309"/>
      <c r="J47" s="365"/>
      <c r="K47" s="309"/>
    </row>
    <row r="48" spans="1:11">
      <c r="A48" s="306"/>
      <c r="B48" s="306" t="s">
        <v>853</v>
      </c>
      <c r="C48" s="306"/>
      <c r="D48" s="306"/>
      <c r="E48" s="306"/>
      <c r="F48" s="306"/>
      <c r="G48" s="306"/>
      <c r="H48" s="365"/>
      <c r="I48" s="309"/>
      <c r="J48" s="365"/>
      <c r="K48" s="309"/>
    </row>
    <row r="49" spans="1:11">
      <c r="A49" s="306"/>
      <c r="B49" s="306" t="s">
        <v>704</v>
      </c>
      <c r="C49" s="306"/>
      <c r="D49" s="306"/>
      <c r="E49" s="306"/>
      <c r="F49" s="306"/>
      <c r="G49" s="306"/>
      <c r="H49" s="367"/>
      <c r="I49" s="309"/>
      <c r="J49" s="367"/>
      <c r="K49" s="309"/>
    </row>
    <row r="50" spans="1:11" ht="16" thickBot="1">
      <c r="A50" s="306"/>
      <c r="B50" s="306"/>
      <c r="C50" s="306"/>
      <c r="D50" s="306"/>
      <c r="E50" s="306"/>
      <c r="F50" s="306"/>
      <c r="G50" s="306"/>
      <c r="H50" s="401">
        <f>SUM(H46:H49)</f>
        <v>0</v>
      </c>
      <c r="I50" s="349" t="s">
        <v>737</v>
      </c>
      <c r="J50" s="401">
        <f>SUM(J46:J49)</f>
        <v>0</v>
      </c>
      <c r="K50" s="349" t="s">
        <v>737</v>
      </c>
    </row>
    <row r="51" spans="1:11" ht="16" thickTop="1">
      <c r="A51" s="306"/>
      <c r="B51" s="306"/>
      <c r="C51" s="306"/>
      <c r="D51" s="306"/>
      <c r="E51" s="306"/>
      <c r="F51" s="306"/>
      <c r="G51" s="306"/>
      <c r="H51" s="306"/>
      <c r="I51" s="309"/>
      <c r="J51" s="306"/>
      <c r="K51" s="309"/>
    </row>
  </sheetData>
  <mergeCells count="2">
    <mergeCell ref="F2:K2"/>
    <mergeCell ref="B7:D7"/>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49631-9740-4E91-AA38-16FD481F20DB}">
  <dimension ref="A1:K56"/>
  <sheetViews>
    <sheetView topLeftCell="A28" workbookViewId="0">
      <selection activeCell="C45" sqref="C45"/>
    </sheetView>
  </sheetViews>
  <sheetFormatPr baseColWidth="10" defaultColWidth="11.453125" defaultRowHeight="14.5"/>
  <cols>
    <col min="1" max="1" width="4.54296875" style="492" customWidth="1"/>
    <col min="2" max="6" width="11.453125" style="492"/>
    <col min="7" max="7" width="2.7265625" style="492" customWidth="1"/>
    <col min="8" max="8" width="14.26953125" style="492" customWidth="1"/>
    <col min="9" max="9" width="2.7265625" style="494" customWidth="1"/>
    <col min="10" max="10" width="14.26953125" style="492" customWidth="1"/>
    <col min="11" max="11" width="2.7265625" style="494" customWidth="1"/>
    <col min="12" max="16384" width="11.453125" style="492"/>
  </cols>
  <sheetData>
    <row r="1" spans="1:11" s="487" customFormat="1" ht="15.5">
      <c r="A1" s="373" t="s">
        <v>596</v>
      </c>
      <c r="D1" s="347"/>
      <c r="G1" s="347"/>
      <c r="I1" s="488"/>
      <c r="K1" s="488"/>
    </row>
    <row r="2" spans="1:11" s="487" customFormat="1" ht="15.5">
      <c r="A2" s="403" t="s">
        <v>854</v>
      </c>
      <c r="B2" s="403"/>
      <c r="C2" s="403"/>
      <c r="D2" s="403"/>
      <c r="E2" s="403"/>
      <c r="F2" s="403"/>
    </row>
    <row r="3" spans="1:11" s="487" customFormat="1" ht="15.5">
      <c r="A3" s="403" t="s">
        <v>598</v>
      </c>
      <c r="B3" s="403"/>
      <c r="C3" s="403"/>
      <c r="D3" s="403"/>
      <c r="E3" s="403"/>
      <c r="F3" s="403"/>
    </row>
    <row r="4" spans="1:11" s="487" customFormat="1" ht="15.5">
      <c r="A4" s="347" t="s">
        <v>547</v>
      </c>
      <c r="I4" s="488"/>
      <c r="K4" s="488"/>
    </row>
    <row r="5" spans="1:11" s="404" customFormat="1" ht="14">
      <c r="H5" s="461" t="s">
        <v>821</v>
      </c>
      <c r="J5" s="461" t="s">
        <v>821</v>
      </c>
    </row>
    <row r="6" spans="1:11" s="404" customFormat="1" ht="14">
      <c r="H6" s="461"/>
      <c r="J6" s="461"/>
    </row>
    <row r="7" spans="1:11" s="487" customFormat="1" ht="15.5">
      <c r="A7" s="489" t="s">
        <v>855</v>
      </c>
      <c r="B7" s="405" t="s">
        <v>562</v>
      </c>
      <c r="C7" s="369"/>
      <c r="D7" s="370"/>
      <c r="F7" s="490"/>
      <c r="G7" s="491"/>
      <c r="H7" s="486" t="s">
        <v>676</v>
      </c>
      <c r="I7" s="491"/>
      <c r="J7" s="486" t="s">
        <v>676</v>
      </c>
      <c r="K7" s="491"/>
    </row>
    <row r="8" spans="1:11">
      <c r="B8" s="370" t="s">
        <v>773</v>
      </c>
      <c r="C8" s="370"/>
      <c r="E8" s="370"/>
      <c r="F8" s="370"/>
      <c r="G8" s="370"/>
      <c r="H8" s="417"/>
      <c r="I8" s="412" t="s">
        <v>737</v>
      </c>
      <c r="J8" s="417"/>
      <c r="K8" s="412" t="s">
        <v>737</v>
      </c>
    </row>
    <row r="9" spans="1:11">
      <c r="B9" s="370" t="s">
        <v>852</v>
      </c>
      <c r="C9" s="370"/>
      <c r="E9" s="370"/>
      <c r="F9" s="370"/>
      <c r="G9" s="370"/>
      <c r="H9" s="417"/>
      <c r="I9" s="412"/>
      <c r="J9" s="417"/>
      <c r="K9" s="412"/>
    </row>
    <row r="10" spans="1:11">
      <c r="B10" s="370" t="s">
        <v>856</v>
      </c>
      <c r="C10" s="370"/>
      <c r="E10" s="370"/>
      <c r="F10" s="370"/>
      <c r="G10" s="370"/>
      <c r="H10" s="417"/>
      <c r="I10" s="412"/>
      <c r="J10" s="417"/>
      <c r="K10" s="412"/>
    </row>
    <row r="11" spans="1:11">
      <c r="B11" s="370" t="s">
        <v>857</v>
      </c>
      <c r="C11" s="370"/>
      <c r="E11" s="370"/>
      <c r="F11" s="370"/>
      <c r="G11" s="370"/>
      <c r="H11" s="417"/>
      <c r="I11" s="412"/>
      <c r="J11" s="417"/>
      <c r="K11" s="412"/>
    </row>
    <row r="12" spans="1:11">
      <c r="B12" s="370" t="s">
        <v>858</v>
      </c>
      <c r="C12" s="370"/>
      <c r="E12" s="370"/>
      <c r="F12" s="370"/>
      <c r="G12" s="370"/>
      <c r="H12" s="417"/>
      <c r="I12" s="412"/>
      <c r="J12" s="417"/>
      <c r="K12" s="412"/>
    </row>
    <row r="13" spans="1:11">
      <c r="B13" s="370" t="s">
        <v>859</v>
      </c>
      <c r="C13" s="370"/>
      <c r="E13" s="370"/>
      <c r="F13" s="370"/>
      <c r="G13" s="370"/>
      <c r="H13" s="417"/>
      <c r="I13" s="412"/>
      <c r="J13" s="417"/>
      <c r="K13" s="412"/>
    </row>
    <row r="14" spans="1:11">
      <c r="B14" s="370" t="s">
        <v>860</v>
      </c>
      <c r="C14" s="370"/>
      <c r="E14" s="370"/>
      <c r="F14" s="370"/>
      <c r="G14" s="370"/>
      <c r="H14" s="417"/>
      <c r="I14" s="412"/>
      <c r="J14" s="417"/>
      <c r="K14" s="412"/>
    </row>
    <row r="15" spans="1:11">
      <c r="B15" s="370" t="s">
        <v>861</v>
      </c>
      <c r="C15" s="370"/>
      <c r="E15" s="370"/>
      <c r="F15" s="370"/>
      <c r="G15" s="370"/>
      <c r="H15" s="417"/>
      <c r="I15" s="412"/>
      <c r="J15" s="417"/>
      <c r="K15" s="412"/>
    </row>
    <row r="16" spans="1:11">
      <c r="B16" s="370" t="s">
        <v>862</v>
      </c>
      <c r="C16" s="370"/>
      <c r="E16" s="370"/>
      <c r="F16" s="370"/>
      <c r="G16" s="370"/>
      <c r="H16" s="417"/>
      <c r="I16" s="412"/>
      <c r="J16" s="417"/>
      <c r="K16" s="412"/>
    </row>
    <row r="17" spans="1:11">
      <c r="B17" s="370" t="s">
        <v>863</v>
      </c>
      <c r="C17" s="370"/>
      <c r="E17" s="370"/>
      <c r="F17" s="370"/>
      <c r="G17" s="370"/>
      <c r="H17" s="417"/>
      <c r="I17" s="412"/>
      <c r="J17" s="417"/>
      <c r="K17" s="412"/>
    </row>
    <row r="18" spans="1:11">
      <c r="B18" s="370" t="s">
        <v>864</v>
      </c>
      <c r="C18" s="370"/>
      <c r="E18" s="370"/>
      <c r="F18" s="370"/>
      <c r="G18" s="370"/>
      <c r="H18" s="417"/>
      <c r="I18" s="412"/>
      <c r="J18" s="417"/>
      <c r="K18" s="412"/>
    </row>
    <row r="19" spans="1:11">
      <c r="B19" s="370" t="s">
        <v>865</v>
      </c>
      <c r="C19" s="370"/>
      <c r="E19" s="370"/>
      <c r="F19" s="370"/>
      <c r="G19" s="370"/>
      <c r="H19" s="417"/>
      <c r="I19" s="412"/>
      <c r="J19" s="417"/>
      <c r="K19" s="412"/>
    </row>
    <row r="20" spans="1:11">
      <c r="B20" s="370" t="s">
        <v>866</v>
      </c>
      <c r="C20" s="370"/>
      <c r="E20" s="370"/>
      <c r="F20" s="370"/>
      <c r="G20" s="370"/>
      <c r="H20" s="417"/>
      <c r="I20" s="412"/>
      <c r="J20" s="417"/>
      <c r="K20" s="412"/>
    </row>
    <row r="21" spans="1:11">
      <c r="B21" s="370" t="s">
        <v>867</v>
      </c>
      <c r="C21" s="370"/>
      <c r="E21" s="370"/>
      <c r="F21" s="370"/>
      <c r="G21" s="370"/>
      <c r="H21" s="417"/>
      <c r="I21" s="412"/>
      <c r="J21" s="417"/>
      <c r="K21" s="412"/>
    </row>
    <row r="22" spans="1:11">
      <c r="B22" s="370" t="s">
        <v>868</v>
      </c>
      <c r="C22" s="370"/>
      <c r="E22" s="370"/>
      <c r="F22" s="370"/>
      <c r="G22" s="370"/>
      <c r="H22" s="417"/>
      <c r="I22" s="412"/>
      <c r="J22" s="417"/>
      <c r="K22" s="412"/>
    </row>
    <row r="23" spans="1:11">
      <c r="B23" s="370" t="s">
        <v>704</v>
      </c>
      <c r="C23" s="370"/>
      <c r="E23" s="370"/>
      <c r="F23" s="370"/>
      <c r="G23" s="370"/>
      <c r="H23" s="417"/>
      <c r="I23" s="412"/>
      <c r="J23" s="417"/>
      <c r="K23" s="412"/>
    </row>
    <row r="24" spans="1:11" ht="15" thickBot="1">
      <c r="E24" s="370"/>
      <c r="F24" s="370"/>
      <c r="G24" s="370"/>
      <c r="H24" s="421">
        <f>SUM(H8:H23)</f>
        <v>0</v>
      </c>
      <c r="I24" s="404" t="s">
        <v>737</v>
      </c>
      <c r="J24" s="421">
        <f>SUM(J8:J23)</f>
        <v>0</v>
      </c>
      <c r="K24" s="404" t="s">
        <v>737</v>
      </c>
    </row>
    <row r="25" spans="1:11" ht="15" thickTop="1">
      <c r="E25" s="370"/>
      <c r="F25" s="370"/>
      <c r="G25" s="370"/>
      <c r="H25" s="493"/>
      <c r="I25" s="412"/>
      <c r="J25" s="493"/>
      <c r="K25" s="412"/>
    </row>
    <row r="26" spans="1:11">
      <c r="A26" s="404" t="s">
        <v>869</v>
      </c>
      <c r="B26" s="456" t="s">
        <v>564</v>
      </c>
      <c r="C26" s="370"/>
      <c r="D26" s="370"/>
      <c r="E26" s="370"/>
      <c r="F26" s="370"/>
      <c r="G26" s="370"/>
      <c r="H26" s="493"/>
      <c r="I26" s="412"/>
      <c r="J26" s="493"/>
      <c r="K26" s="412"/>
    </row>
    <row r="27" spans="1:11">
      <c r="A27" s="370"/>
      <c r="B27" s="370" t="s">
        <v>870</v>
      </c>
      <c r="C27" s="370"/>
      <c r="D27" s="370"/>
      <c r="E27" s="370"/>
      <c r="F27" s="370"/>
      <c r="G27" s="370"/>
      <c r="H27" s="417"/>
      <c r="I27" s="412" t="s">
        <v>737</v>
      </c>
      <c r="J27" s="417"/>
      <c r="K27" s="412" t="s">
        <v>737</v>
      </c>
    </row>
    <row r="28" spans="1:11">
      <c r="A28" s="370"/>
      <c r="B28" s="370" t="s">
        <v>871</v>
      </c>
      <c r="C28" s="370"/>
      <c r="D28" s="370"/>
      <c r="E28" s="370"/>
      <c r="F28" s="370"/>
      <c r="G28" s="370"/>
      <c r="H28" s="417"/>
      <c r="I28" s="412"/>
      <c r="J28" s="417"/>
      <c r="K28" s="412"/>
    </row>
    <row r="29" spans="1:11" ht="15" thickBot="1">
      <c r="A29" s="370"/>
      <c r="C29" s="370"/>
      <c r="D29" s="370"/>
      <c r="E29" s="370"/>
      <c r="F29" s="370"/>
      <c r="G29" s="370"/>
      <c r="H29" s="421">
        <f>SUM(H27:H28)</f>
        <v>0</v>
      </c>
      <c r="I29" s="404" t="s">
        <v>737</v>
      </c>
      <c r="J29" s="421">
        <f>SUM(J27:J28)</f>
        <v>0</v>
      </c>
      <c r="K29" s="404" t="s">
        <v>737</v>
      </c>
    </row>
    <row r="30" spans="1:11" ht="15" thickTop="1">
      <c r="A30" s="370"/>
      <c r="B30" s="370"/>
      <c r="C30" s="370"/>
      <c r="D30" s="370"/>
      <c r="E30" s="370"/>
      <c r="F30" s="370"/>
      <c r="G30" s="370"/>
      <c r="H30" s="493"/>
      <c r="I30" s="412"/>
      <c r="J30" s="493"/>
      <c r="K30" s="412"/>
    </row>
    <row r="31" spans="1:11" ht="15.5">
      <c r="A31" s="491" t="s">
        <v>872</v>
      </c>
      <c r="B31" s="347" t="s">
        <v>873</v>
      </c>
      <c r="C31" s="370"/>
      <c r="D31" s="370"/>
      <c r="E31" s="370"/>
      <c r="F31" s="370"/>
      <c r="G31" s="370"/>
      <c r="H31" s="493"/>
      <c r="I31" s="412"/>
      <c r="J31" s="493"/>
      <c r="K31" s="412"/>
    </row>
    <row r="32" spans="1:11">
      <c r="A32" s="370"/>
      <c r="B32" s="370" t="s">
        <v>764</v>
      </c>
      <c r="C32" s="370"/>
      <c r="D32" s="370"/>
      <c r="E32" s="370"/>
      <c r="F32" s="370"/>
      <c r="G32" s="370"/>
      <c r="H32" s="417"/>
      <c r="I32" s="412" t="s">
        <v>737</v>
      </c>
      <c r="J32" s="417"/>
      <c r="K32" s="412" t="s">
        <v>737</v>
      </c>
    </row>
    <row r="33" spans="1:11">
      <c r="A33" s="370"/>
      <c r="B33" s="370" t="s">
        <v>765</v>
      </c>
      <c r="C33" s="370"/>
      <c r="D33" s="370"/>
      <c r="E33" s="370"/>
      <c r="F33" s="370"/>
      <c r="G33" s="370"/>
      <c r="H33" s="417"/>
      <c r="I33" s="412"/>
      <c r="J33" s="417"/>
      <c r="K33" s="412"/>
    </row>
    <row r="34" spans="1:11">
      <c r="A34" s="370"/>
      <c r="B34" s="370" t="s">
        <v>874</v>
      </c>
      <c r="C34" s="370"/>
      <c r="D34" s="370"/>
      <c r="E34" s="370"/>
      <c r="F34" s="370"/>
      <c r="G34" s="370"/>
      <c r="H34" s="417"/>
      <c r="I34" s="412"/>
      <c r="J34" s="417"/>
      <c r="K34" s="412"/>
    </row>
    <row r="35" spans="1:11" ht="15" thickBot="1">
      <c r="A35" s="370"/>
      <c r="B35" s="370"/>
      <c r="C35" s="370"/>
      <c r="D35" s="370"/>
      <c r="E35" s="370"/>
      <c r="F35" s="370"/>
      <c r="G35" s="370"/>
      <c r="H35" s="421">
        <f>SUM(H32:H34)</f>
        <v>0</v>
      </c>
      <c r="I35" s="404" t="s">
        <v>737</v>
      </c>
      <c r="J35" s="421">
        <f>SUM(J32:J34)</f>
        <v>0</v>
      </c>
      <c r="K35" s="404" t="s">
        <v>737</v>
      </c>
    </row>
    <row r="36" spans="1:11" ht="15" thickTop="1">
      <c r="A36" s="370"/>
      <c r="B36" s="370"/>
      <c r="C36" s="370"/>
      <c r="D36" s="370"/>
      <c r="E36" s="370"/>
      <c r="F36" s="370"/>
      <c r="G36" s="370"/>
      <c r="H36" s="493"/>
      <c r="I36" s="412"/>
      <c r="J36" s="493"/>
      <c r="K36" s="412"/>
    </row>
    <row r="37" spans="1:11" ht="15.5">
      <c r="A37" s="491" t="s">
        <v>875</v>
      </c>
      <c r="B37" s="347" t="s">
        <v>568</v>
      </c>
      <c r="C37" s="370"/>
      <c r="D37" s="370"/>
      <c r="E37" s="370"/>
      <c r="F37" s="370"/>
      <c r="G37" s="370"/>
      <c r="H37" s="493"/>
      <c r="I37" s="412"/>
      <c r="J37" s="493"/>
      <c r="K37" s="412"/>
    </row>
    <row r="38" spans="1:11">
      <c r="A38" s="370"/>
      <c r="B38" s="370" t="s">
        <v>876</v>
      </c>
      <c r="C38" s="370"/>
      <c r="D38" s="370"/>
      <c r="E38" s="370"/>
      <c r="F38" s="370"/>
      <c r="G38" s="370"/>
      <c r="H38" s="417"/>
      <c r="I38" s="412" t="s">
        <v>737</v>
      </c>
      <c r="J38" s="417"/>
      <c r="K38" s="412" t="s">
        <v>737</v>
      </c>
    </row>
    <row r="39" spans="1:11">
      <c r="A39" s="370"/>
      <c r="B39" s="370" t="s">
        <v>877</v>
      </c>
      <c r="C39" s="370"/>
      <c r="D39" s="370"/>
      <c r="E39" s="370"/>
      <c r="F39" s="370"/>
      <c r="G39" s="370"/>
      <c r="H39" s="417"/>
      <c r="I39" s="412"/>
      <c r="J39" s="417"/>
      <c r="K39" s="412"/>
    </row>
    <row r="40" spans="1:11">
      <c r="A40" s="370"/>
      <c r="B40" s="370" t="s">
        <v>878</v>
      </c>
      <c r="C40" s="370"/>
      <c r="D40" s="370"/>
      <c r="E40" s="370"/>
      <c r="F40" s="370"/>
      <c r="G40" s="370"/>
      <c r="H40" s="417"/>
      <c r="I40" s="412"/>
      <c r="J40" s="417"/>
      <c r="K40" s="412"/>
    </row>
    <row r="41" spans="1:11" ht="15" thickBot="1">
      <c r="A41" s="370"/>
      <c r="B41" s="370"/>
      <c r="C41" s="370"/>
      <c r="D41" s="370"/>
      <c r="E41" s="370"/>
      <c r="F41" s="370"/>
      <c r="G41" s="370"/>
      <c r="H41" s="421">
        <f>SUM(H38:H40)</f>
        <v>0</v>
      </c>
      <c r="I41" s="404" t="s">
        <v>737</v>
      </c>
      <c r="J41" s="421">
        <f>SUM(J38:J40)</f>
        <v>0</v>
      </c>
      <c r="K41" s="404" t="s">
        <v>737</v>
      </c>
    </row>
    <row r="42" spans="1:11" ht="15" thickTop="1">
      <c r="A42" s="370"/>
      <c r="B42" s="370"/>
      <c r="C42" s="370"/>
      <c r="D42" s="370"/>
      <c r="E42" s="370"/>
      <c r="F42" s="370"/>
      <c r="G42" s="370"/>
      <c r="H42" s="370"/>
      <c r="I42" s="412"/>
      <c r="J42" s="370"/>
      <c r="K42" s="412"/>
    </row>
    <row r="43" spans="1:11">
      <c r="A43" s="370"/>
      <c r="B43" s="370"/>
      <c r="C43" s="370"/>
      <c r="D43" s="370"/>
      <c r="E43" s="370"/>
      <c r="F43" s="370"/>
      <c r="G43" s="370"/>
      <c r="H43" s="370"/>
      <c r="I43" s="412"/>
      <c r="J43" s="370"/>
      <c r="K43" s="412"/>
    </row>
    <row r="44" spans="1:11">
      <c r="A44" s="370"/>
      <c r="B44" s="370"/>
      <c r="C44" s="370"/>
      <c r="D44" s="370"/>
      <c r="E44" s="370"/>
      <c r="F44" s="370"/>
      <c r="G44" s="370"/>
      <c r="H44" s="370"/>
      <c r="I44" s="412"/>
      <c r="J44" s="370"/>
      <c r="K44" s="412"/>
    </row>
    <row r="45" spans="1:11">
      <c r="A45" s="370"/>
      <c r="B45" s="370"/>
      <c r="C45" s="370"/>
      <c r="D45" s="370"/>
      <c r="E45" s="370"/>
      <c r="F45" s="370"/>
      <c r="G45" s="370"/>
      <c r="H45" s="370"/>
      <c r="I45" s="412"/>
      <c r="J45" s="370"/>
      <c r="K45" s="412"/>
    </row>
    <row r="46" spans="1:11">
      <c r="A46" s="370"/>
      <c r="B46" s="370"/>
      <c r="C46" s="370"/>
      <c r="D46" s="370"/>
      <c r="E46" s="370"/>
      <c r="F46" s="370"/>
      <c r="G46" s="370"/>
      <c r="H46" s="370"/>
      <c r="I46" s="412"/>
      <c r="J46" s="370"/>
      <c r="K46" s="412"/>
    </row>
    <row r="47" spans="1:11">
      <c r="A47" s="370"/>
      <c r="B47" s="370"/>
      <c r="C47" s="370"/>
      <c r="D47" s="370"/>
      <c r="E47" s="370"/>
      <c r="F47" s="370"/>
      <c r="G47" s="370"/>
      <c r="H47" s="370"/>
      <c r="I47" s="412"/>
      <c r="J47" s="370"/>
      <c r="K47" s="412"/>
    </row>
    <row r="48" spans="1:11">
      <c r="A48" s="370"/>
      <c r="B48" s="370"/>
      <c r="C48" s="370"/>
      <c r="D48" s="370"/>
      <c r="E48" s="370"/>
      <c r="F48" s="370"/>
      <c r="G48" s="370"/>
      <c r="H48" s="370"/>
      <c r="I48" s="412"/>
      <c r="J48" s="370"/>
      <c r="K48" s="412"/>
    </row>
    <row r="49" spans="1:11">
      <c r="A49" s="370"/>
      <c r="B49" s="370"/>
      <c r="C49" s="370"/>
      <c r="D49" s="370"/>
      <c r="E49" s="370"/>
      <c r="F49" s="370"/>
      <c r="G49" s="370"/>
      <c r="H49" s="370"/>
      <c r="I49" s="412"/>
      <c r="J49" s="370"/>
      <c r="K49" s="412"/>
    </row>
    <row r="50" spans="1:11">
      <c r="A50" s="370"/>
      <c r="B50" s="370"/>
      <c r="C50" s="370"/>
      <c r="D50" s="370"/>
      <c r="E50" s="370"/>
      <c r="F50" s="370"/>
      <c r="G50" s="370"/>
      <c r="H50" s="370"/>
      <c r="I50" s="412"/>
      <c r="J50" s="370"/>
      <c r="K50" s="412"/>
    </row>
    <row r="51" spans="1:11">
      <c r="A51" s="370"/>
      <c r="B51" s="370"/>
      <c r="C51" s="370"/>
      <c r="D51" s="370"/>
      <c r="E51" s="370"/>
      <c r="F51" s="370"/>
      <c r="G51" s="370"/>
      <c r="H51" s="370"/>
      <c r="I51" s="412"/>
      <c r="J51" s="370"/>
      <c r="K51" s="412"/>
    </row>
    <row r="52" spans="1:11">
      <c r="A52" s="370"/>
      <c r="B52" s="370"/>
      <c r="C52" s="370"/>
      <c r="D52" s="370"/>
      <c r="E52" s="370"/>
      <c r="F52" s="370"/>
      <c r="G52" s="370"/>
      <c r="H52" s="370"/>
      <c r="I52" s="412"/>
      <c r="J52" s="370"/>
      <c r="K52" s="412"/>
    </row>
    <row r="53" spans="1:11">
      <c r="A53" s="370"/>
      <c r="B53" s="370"/>
      <c r="C53" s="370"/>
      <c r="D53" s="370"/>
      <c r="E53" s="370"/>
      <c r="F53" s="370"/>
      <c r="G53" s="370"/>
      <c r="H53" s="370"/>
      <c r="I53" s="412"/>
      <c r="J53" s="370"/>
      <c r="K53" s="412"/>
    </row>
    <row r="54" spans="1:11">
      <c r="A54" s="370"/>
      <c r="B54" s="370"/>
      <c r="C54" s="370"/>
      <c r="D54" s="370"/>
      <c r="E54" s="370"/>
      <c r="F54" s="370"/>
      <c r="G54" s="370"/>
      <c r="H54" s="370"/>
      <c r="I54" s="412"/>
      <c r="J54" s="370"/>
      <c r="K54" s="412"/>
    </row>
    <row r="55" spans="1:11">
      <c r="A55" s="370"/>
      <c r="B55" s="370"/>
      <c r="C55" s="370"/>
      <c r="D55" s="370"/>
      <c r="E55" s="370"/>
      <c r="F55" s="370"/>
      <c r="G55" s="370"/>
      <c r="H55" s="370"/>
      <c r="I55" s="412"/>
      <c r="J55" s="370"/>
      <c r="K55" s="412"/>
    </row>
    <row r="56" spans="1:11">
      <c r="A56" s="370"/>
      <c r="B56" s="370"/>
      <c r="C56" s="370"/>
      <c r="D56" s="370"/>
      <c r="E56" s="370"/>
      <c r="F56" s="370"/>
      <c r="G56" s="370"/>
      <c r="H56" s="370"/>
      <c r="I56" s="412"/>
      <c r="J56" s="370"/>
      <c r="K56" s="412"/>
    </row>
  </sheetData>
  <pageMargins left="0.7" right="0.7" top="0.75" bottom="0.75" header="0.3" footer="0.3"/>
  <headerFooter>
    <oddHeader>&amp;C&amp;"Calibri"&amp;10&amp;K000000 Unclassified&amp;1#_x000D_</oddHeader>
    <oddFooter>&amp;C_x000D_&amp;1#&amp;"Calibri"&amp;10&amp;K000000 Unclassified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82301-3D8C-4963-A9E0-6FA067ED35C9}">
  <dimension ref="A1:K22"/>
  <sheetViews>
    <sheetView topLeftCell="A7" workbookViewId="0">
      <selection activeCell="C31" sqref="C31"/>
    </sheetView>
  </sheetViews>
  <sheetFormatPr baseColWidth="10" defaultColWidth="11.453125" defaultRowHeight="14"/>
  <cols>
    <col min="1" max="1" width="4.54296875" style="370" customWidth="1"/>
    <col min="2" max="6" width="11.453125" style="370"/>
    <col min="7" max="7" width="2.7265625" style="370" customWidth="1"/>
    <col min="8" max="8" width="14.26953125" style="370" customWidth="1"/>
    <col min="9" max="9" width="2.7265625" style="412" customWidth="1"/>
    <col min="10" max="10" width="14.26953125" style="370" customWidth="1"/>
    <col min="11" max="11" width="2.7265625" style="412" customWidth="1"/>
    <col min="12" max="16384" width="11.453125" style="370"/>
  </cols>
  <sheetData>
    <row r="1" spans="1:11" ht="15.5">
      <c r="A1" s="373" t="s">
        <v>596</v>
      </c>
      <c r="B1" s="487"/>
      <c r="C1" s="487"/>
      <c r="D1" s="347"/>
      <c r="E1" s="487"/>
      <c r="F1" s="487"/>
      <c r="G1" s="347"/>
      <c r="H1" s="487"/>
      <c r="I1" s="488"/>
      <c r="J1" s="487"/>
      <c r="K1" s="488"/>
    </row>
    <row r="2" spans="1:11" ht="15.5">
      <c r="A2" s="403" t="s">
        <v>879</v>
      </c>
      <c r="B2" s="403"/>
      <c r="C2" s="403"/>
      <c r="D2" s="403"/>
      <c r="E2" s="403"/>
      <c r="F2" s="403"/>
    </row>
    <row r="3" spans="1:11" ht="15.5">
      <c r="A3" s="403" t="s">
        <v>598</v>
      </c>
      <c r="B3" s="403"/>
      <c r="C3" s="403"/>
      <c r="D3" s="403"/>
      <c r="E3" s="403"/>
      <c r="F3" s="403"/>
    </row>
    <row r="4" spans="1:11" ht="15.5">
      <c r="A4" s="347" t="s">
        <v>547</v>
      </c>
      <c r="B4" s="487"/>
      <c r="C4" s="487"/>
      <c r="D4" s="487"/>
      <c r="E4" s="487"/>
      <c r="F4" s="487"/>
      <c r="G4" s="487"/>
      <c r="H4" s="487"/>
      <c r="I4" s="488"/>
      <c r="J4" s="487"/>
      <c r="K4" s="488"/>
    </row>
    <row r="5" spans="1:11" s="404" customFormat="1">
      <c r="H5" s="461" t="s">
        <v>821</v>
      </c>
      <c r="J5" s="461" t="s">
        <v>821</v>
      </c>
    </row>
    <row r="6" spans="1:11" s="404" customFormat="1">
      <c r="H6" s="461"/>
      <c r="J6" s="461"/>
    </row>
    <row r="7" spans="1:11" ht="15.5">
      <c r="A7" s="489" t="s">
        <v>880</v>
      </c>
      <c r="B7" s="577" t="s">
        <v>570</v>
      </c>
      <c r="C7" s="577"/>
      <c r="D7" s="577"/>
      <c r="E7" s="577"/>
      <c r="F7" s="577"/>
      <c r="G7" s="491"/>
      <c r="H7" s="495" t="s">
        <v>676</v>
      </c>
      <c r="I7" s="491"/>
      <c r="J7" s="486" t="s">
        <v>676</v>
      </c>
      <c r="K7" s="491"/>
    </row>
    <row r="8" spans="1:11">
      <c r="B8" s="370" t="s">
        <v>881</v>
      </c>
      <c r="H8" s="417"/>
      <c r="I8" s="412" t="s">
        <v>737</v>
      </c>
      <c r="J8" s="417"/>
      <c r="K8" s="412" t="s">
        <v>737</v>
      </c>
    </row>
    <row r="9" spans="1:11">
      <c r="B9" s="370" t="s">
        <v>882</v>
      </c>
      <c r="H9" s="417"/>
      <c r="J9" s="417"/>
    </row>
    <row r="10" spans="1:11">
      <c r="B10" s="370" t="s">
        <v>704</v>
      </c>
      <c r="H10" s="417"/>
      <c r="J10" s="417"/>
    </row>
    <row r="11" spans="1:11" ht="14.5" thickBot="1">
      <c r="H11" s="421">
        <f>SUM(H8:H10)</f>
        <v>0</v>
      </c>
      <c r="I11" s="404" t="s">
        <v>737</v>
      </c>
      <c r="J11" s="421">
        <f>SUM(J8:J10)</f>
        <v>0</v>
      </c>
      <c r="K11" s="404" t="s">
        <v>737</v>
      </c>
    </row>
    <row r="12" spans="1:11" ht="14.5" thickTop="1">
      <c r="H12" s="493"/>
      <c r="J12" s="493"/>
    </row>
    <row r="13" spans="1:11">
      <c r="A13" s="404" t="s">
        <v>883</v>
      </c>
      <c r="B13" s="456" t="s">
        <v>572</v>
      </c>
      <c r="H13" s="493"/>
      <c r="J13" s="493"/>
    </row>
    <row r="14" spans="1:11">
      <c r="B14" s="370" t="s">
        <v>884</v>
      </c>
      <c r="H14" s="417"/>
      <c r="J14" s="417"/>
    </row>
    <row r="15" spans="1:11">
      <c r="B15" s="370" t="s">
        <v>885</v>
      </c>
      <c r="H15" s="417"/>
      <c r="J15" s="417"/>
    </row>
    <row r="16" spans="1:11">
      <c r="B16" s="370" t="s">
        <v>886</v>
      </c>
      <c r="H16" s="417"/>
      <c r="J16" s="417"/>
    </row>
    <row r="17" spans="2:11">
      <c r="B17" s="370" t="s">
        <v>887</v>
      </c>
      <c r="H17" s="417"/>
      <c r="J17" s="417"/>
    </row>
    <row r="18" spans="2:11">
      <c r="B18" s="370" t="s">
        <v>888</v>
      </c>
      <c r="H18" s="417"/>
      <c r="J18" s="417"/>
    </row>
    <row r="19" spans="2:11">
      <c r="B19" s="370" t="s">
        <v>889</v>
      </c>
      <c r="H19" s="417"/>
      <c r="J19" s="417"/>
    </row>
    <row r="20" spans="2:11">
      <c r="B20" s="370" t="s">
        <v>704</v>
      </c>
      <c r="H20" s="417"/>
      <c r="J20" s="417"/>
    </row>
    <row r="21" spans="2:11" ht="14.5" thickBot="1">
      <c r="H21" s="421">
        <f>SUM(H14:H20)</f>
        <v>0</v>
      </c>
      <c r="I21" s="404" t="s">
        <v>737</v>
      </c>
      <c r="J21" s="421">
        <f>SUM(J14:J20)</f>
        <v>0</v>
      </c>
      <c r="K21" s="404" t="s">
        <v>737</v>
      </c>
    </row>
    <row r="22" spans="2:11" ht="14.5" thickTop="1"/>
  </sheetData>
  <mergeCells count="1">
    <mergeCell ref="B7:F7"/>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pageSetUpPr fitToPage="1"/>
  </sheetPr>
  <dimension ref="A1:M124"/>
  <sheetViews>
    <sheetView topLeftCell="A37" zoomScale="60" zoomScaleNormal="60" workbookViewId="0">
      <selection activeCell="D90" sqref="D90"/>
    </sheetView>
  </sheetViews>
  <sheetFormatPr baseColWidth="10"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578" t="s">
        <v>0</v>
      </c>
      <c r="B1" s="579"/>
      <c r="C1" s="579"/>
      <c r="D1" s="579"/>
      <c r="E1" s="579"/>
      <c r="F1" s="579"/>
      <c r="G1" s="579"/>
      <c r="H1" s="580"/>
    </row>
    <row r="2" spans="1:8" ht="15" thickBot="1">
      <c r="A2" s="1" t="s">
        <v>1</v>
      </c>
      <c r="B2" s="581"/>
      <c r="C2" s="582"/>
      <c r="D2" s="582"/>
      <c r="E2" s="2" t="s">
        <v>2</v>
      </c>
      <c r="F2" s="175"/>
      <c r="G2" s="2" t="s">
        <v>3</v>
      </c>
      <c r="H2" s="176"/>
    </row>
    <row r="3" spans="1:8">
      <c r="A3" s="3"/>
      <c r="B3" s="4"/>
      <c r="C3" s="4"/>
      <c r="D3" s="4"/>
      <c r="E3" s="5"/>
      <c r="F3" s="5"/>
      <c r="G3" s="5"/>
      <c r="H3" s="6"/>
    </row>
    <row r="4" spans="1:8">
      <c r="A4" s="7" t="s">
        <v>4</v>
      </c>
      <c r="B4" s="177"/>
      <c r="C4" s="177"/>
      <c r="D4" s="177"/>
      <c r="E4" s="5"/>
      <c r="F4" s="5" t="s">
        <v>5</v>
      </c>
      <c r="G4" s="8"/>
      <c r="H4" s="9">
        <v>2023</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c r="C7" s="587"/>
      <c r="D7" s="587"/>
      <c r="E7" s="587"/>
      <c r="F7" s="587"/>
      <c r="G7" s="11" t="s">
        <v>8</v>
      </c>
      <c r="H7" s="178"/>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c r="C10" s="179"/>
      <c r="D10" s="179"/>
      <c r="E10" s="22" t="s">
        <v>191</v>
      </c>
      <c r="F10" s="179"/>
      <c r="G10" s="23"/>
      <c r="H10" s="180"/>
    </row>
    <row r="11" spans="1:8">
      <c r="A11" s="21"/>
      <c r="B11" s="23"/>
      <c r="C11" s="23"/>
      <c r="D11" s="23"/>
      <c r="E11" s="23"/>
      <c r="F11" s="23"/>
      <c r="G11" s="23"/>
      <c r="H11" s="6"/>
    </row>
    <row r="12" spans="1:8">
      <c r="A12" s="24" t="s">
        <v>15</v>
      </c>
      <c r="B12" s="25"/>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v>2</v>
      </c>
      <c r="C16" s="5"/>
      <c r="D16" s="38" t="s">
        <v>20</v>
      </c>
      <c r="E16" s="181">
        <v>0</v>
      </c>
      <c r="F16" s="39"/>
      <c r="G16" s="5"/>
      <c r="H16" s="6"/>
    </row>
    <row r="17" spans="1:13">
      <c r="A17" s="24"/>
      <c r="B17" s="5"/>
      <c r="C17" s="5"/>
      <c r="D17" s="31"/>
      <c r="E17" s="39"/>
      <c r="F17" s="39"/>
      <c r="G17" s="5"/>
      <c r="H17" s="6"/>
    </row>
    <row r="18" spans="1:13">
      <c r="A18" s="24" t="s">
        <v>21</v>
      </c>
      <c r="B18" s="40"/>
      <c r="C18" s="40"/>
      <c r="D18" s="31"/>
      <c r="E18" s="41" t="s">
        <v>22</v>
      </c>
      <c r="F18" s="182"/>
      <c r="G18" s="182"/>
      <c r="H18" s="6"/>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83"/>
      <c r="C22" s="183"/>
      <c r="D22" s="183"/>
      <c r="E22" s="183"/>
      <c r="F22" s="183"/>
      <c r="G22" s="27" t="s">
        <v>26</v>
      </c>
      <c r="H22" s="184"/>
    </row>
    <row r="23" spans="1:13">
      <c r="A23" s="50" t="s">
        <v>27</v>
      </c>
      <c r="B23" s="185">
        <v>0</v>
      </c>
      <c r="C23" s="185">
        <v>0</v>
      </c>
      <c r="D23" s="185">
        <v>0</v>
      </c>
      <c r="E23" s="185">
        <v>0</v>
      </c>
      <c r="F23" s="185">
        <v>0</v>
      </c>
      <c r="G23" s="51"/>
      <c r="H23" s="186">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87">
        <v>0</v>
      </c>
      <c r="C26" s="56" t="s">
        <v>30</v>
      </c>
      <c r="D26" s="54"/>
      <c r="E26" s="54"/>
      <c r="F26" s="54"/>
      <c r="G26" s="54"/>
      <c r="H26" s="6"/>
    </row>
    <row r="27" spans="1:13" ht="14.25" customHeight="1">
      <c r="A27" s="588" t="s">
        <v>31</v>
      </c>
      <c r="B27" s="55"/>
      <c r="C27" s="56"/>
      <c r="D27" s="54"/>
      <c r="E27" s="54"/>
      <c r="F27" s="54"/>
      <c r="G27" s="54"/>
      <c r="H27" s="6"/>
    </row>
    <row r="28" spans="1:13">
      <c r="A28" s="588"/>
      <c r="B28" s="201"/>
      <c r="C28" s="56"/>
      <c r="D28" s="54"/>
      <c r="E28" s="54"/>
      <c r="F28" s="54"/>
      <c r="G28" s="54"/>
      <c r="H28" s="6"/>
    </row>
    <row r="29" spans="1:13" ht="15" thickBot="1">
      <c r="A29" s="57"/>
      <c r="B29" s="58"/>
      <c r="C29" s="59"/>
      <c r="D29" s="58"/>
      <c r="E29" s="58"/>
      <c r="F29" s="58"/>
      <c r="G29" s="58"/>
      <c r="H29" s="60"/>
      <c r="I29" s="199"/>
      <c r="J29" s="199"/>
      <c r="K29" s="199"/>
      <c r="L29" s="199"/>
    </row>
    <row r="30" spans="1:13" ht="15" thickBot="1">
      <c r="A30" s="583" t="s">
        <v>32</v>
      </c>
      <c r="B30" s="589"/>
      <c r="C30" s="584"/>
      <c r="D30" s="584"/>
      <c r="E30" s="584"/>
      <c r="F30" s="584"/>
      <c r="G30" s="584"/>
      <c r="H30" s="585"/>
      <c r="I30" s="199"/>
      <c r="J30" s="199"/>
      <c r="K30" s="199"/>
      <c r="L30" s="199"/>
    </row>
    <row r="31" spans="1:13">
      <c r="A31" s="61"/>
      <c r="B31" s="62"/>
      <c r="C31" s="62"/>
      <c r="D31" s="62"/>
      <c r="E31" s="62"/>
      <c r="F31" s="62"/>
      <c r="G31" s="62"/>
      <c r="H31" s="63"/>
      <c r="I31" s="199"/>
      <c r="J31" s="199"/>
      <c r="K31" s="199"/>
      <c r="L31" s="199"/>
    </row>
    <row r="32" spans="1:13">
      <c r="A32" s="64" t="s">
        <v>33</v>
      </c>
      <c r="B32" s="65"/>
      <c r="C32" s="66">
        <f>B12</f>
        <v>0</v>
      </c>
      <c r="D32" s="5"/>
      <c r="E32" s="54"/>
      <c r="F32" s="54"/>
      <c r="G32" s="54"/>
      <c r="H32" s="6"/>
      <c r="I32" s="199"/>
      <c r="J32" s="199"/>
      <c r="K32" s="199"/>
      <c r="L32" s="199"/>
      <c r="M32" s="173"/>
    </row>
    <row r="33" spans="1:13">
      <c r="A33" s="64" t="s">
        <v>34</v>
      </c>
      <c r="B33" s="67" t="s">
        <v>35</v>
      </c>
      <c r="C33" s="68">
        <f>B23+C23+D23+E23+F23+H23</f>
        <v>0</v>
      </c>
      <c r="D33" s="26" t="s">
        <v>36</v>
      </c>
      <c r="E33" s="69"/>
      <c r="F33" s="69"/>
      <c r="G33" s="5"/>
      <c r="H33" s="6"/>
      <c r="I33" s="199"/>
      <c r="J33" s="199"/>
      <c r="K33" s="199"/>
      <c r="L33" s="199"/>
      <c r="M33" s="173"/>
    </row>
    <row r="34" spans="1:13">
      <c r="A34" s="64" t="s">
        <v>37</v>
      </c>
      <c r="B34" s="70" t="s">
        <v>35</v>
      </c>
      <c r="C34" s="71">
        <f>$B$26</f>
        <v>0</v>
      </c>
      <c r="D34" s="26" t="s">
        <v>38</v>
      </c>
      <c r="E34" s="69"/>
      <c r="F34" s="69"/>
      <c r="G34" s="5"/>
      <c r="H34" s="6"/>
      <c r="I34" s="173"/>
      <c r="J34" s="173"/>
      <c r="K34" s="173"/>
      <c r="L34" s="173"/>
      <c r="M34" s="173"/>
    </row>
    <row r="35" spans="1:13">
      <c r="A35" s="33" t="s">
        <v>39</v>
      </c>
      <c r="B35" s="72" t="s">
        <v>40</v>
      </c>
      <c r="C35" s="73">
        <f>C32-C33-C34</f>
        <v>0</v>
      </c>
      <c r="D35" s="69"/>
      <c r="E35" s="69"/>
      <c r="F35" s="69"/>
      <c r="G35" s="5"/>
      <c r="H35" s="6"/>
      <c r="I35" s="174">
        <f>0.25*C35</f>
        <v>0</v>
      </c>
      <c r="J35" s="173"/>
      <c r="K35" s="173" t="s">
        <v>41</v>
      </c>
      <c r="L35" s="173"/>
      <c r="M35" s="173"/>
    </row>
    <row r="36" spans="1:13" ht="15" thickBot="1">
      <c r="A36" s="64"/>
      <c r="B36" s="65"/>
      <c r="C36" s="74"/>
      <c r="D36" s="69"/>
      <c r="E36" s="69"/>
      <c r="F36" s="69"/>
      <c r="G36" s="5"/>
      <c r="H36" s="6"/>
      <c r="I36" s="173"/>
      <c r="J36" s="173"/>
      <c r="K36" s="173"/>
      <c r="L36" s="173"/>
      <c r="M36" s="173"/>
    </row>
    <row r="37" spans="1:13">
      <c r="A37" s="590" t="s">
        <v>42</v>
      </c>
      <c r="B37" s="589"/>
      <c r="C37" s="589"/>
      <c r="D37" s="589"/>
      <c r="E37" s="589"/>
      <c r="F37" s="589"/>
      <c r="G37" s="589"/>
      <c r="H37" s="591"/>
      <c r="I37" s="173"/>
      <c r="J37" s="173"/>
      <c r="K37" s="173"/>
      <c r="L37" s="173"/>
    </row>
    <row r="38" spans="1:13" ht="25">
      <c r="A38" s="75"/>
      <c r="B38" s="592" t="s">
        <v>43</v>
      </c>
      <c r="C38" s="593"/>
      <c r="D38" s="203" t="s">
        <v>44</v>
      </c>
      <c r="E38" s="204" t="s">
        <v>45</v>
      </c>
      <c r="F38" s="76" t="s">
        <v>46</v>
      </c>
      <c r="G38" s="594" t="s">
        <v>47</v>
      </c>
      <c r="H38" s="595"/>
      <c r="I38" s="173"/>
      <c r="J38" s="173"/>
      <c r="K38" s="173"/>
      <c r="L38" s="173"/>
    </row>
    <row r="39" spans="1:13">
      <c r="A39" s="77">
        <v>1</v>
      </c>
      <c r="B39" s="596"/>
      <c r="C39" s="597"/>
      <c r="D39" s="188"/>
      <c r="E39" s="188"/>
      <c r="F39" s="171" t="str">
        <f>IF(E39&gt;0,(IFERROR(VLOOKUP(E10,'VLOOKUP 1'!$A$27:$B$33,2,FALSE),"")),"")</f>
        <v/>
      </c>
      <c r="G39" s="598">
        <f>SUM(D39:E39)</f>
        <v>0</v>
      </c>
      <c r="H39" s="599"/>
      <c r="I39" s="199"/>
      <c r="J39" s="199"/>
      <c r="K39" s="199"/>
      <c r="L39" s="199"/>
    </row>
    <row r="40" spans="1:13">
      <c r="A40" s="77">
        <v>2</v>
      </c>
      <c r="B40" s="596"/>
      <c r="C40" s="597"/>
      <c r="D40" s="188">
        <v>0</v>
      </c>
      <c r="E40" s="188">
        <v>0</v>
      </c>
      <c r="F40" s="171" t="str">
        <f>IF(E40&gt;0,(IFERROR(VLOOKUP(E10,'VLOOKUP 1'!$A$27:$B$33,2,FALSE),"")),"")</f>
        <v/>
      </c>
      <c r="G40" s="598">
        <f t="shared" ref="G40:G46" si="0">SUM(D40:E40)</f>
        <v>0</v>
      </c>
      <c r="H40" s="599"/>
    </row>
    <row r="41" spans="1:13">
      <c r="A41" s="77">
        <v>3</v>
      </c>
      <c r="B41" s="596"/>
      <c r="C41" s="597"/>
      <c r="D41" s="188">
        <v>0</v>
      </c>
      <c r="E41" s="188">
        <v>0</v>
      </c>
      <c r="F41" s="171" t="str">
        <f>IF(E41&gt;0,(IFERROR(VLOOKUP(E10,'VLOOKUP 1'!$A$27:$B$33,2,FALSE),"")),"")</f>
        <v/>
      </c>
      <c r="G41" s="598">
        <f t="shared" si="0"/>
        <v>0</v>
      </c>
      <c r="H41" s="599"/>
    </row>
    <row r="42" spans="1:13">
      <c r="A42" s="77">
        <v>4</v>
      </c>
      <c r="B42" s="596"/>
      <c r="C42" s="597"/>
      <c r="D42" s="188">
        <v>0</v>
      </c>
      <c r="E42" s="188">
        <v>0</v>
      </c>
      <c r="F42" s="171" t="str">
        <f>IF(E42&gt;0,(IFERROR(VLOOKUP(E10,'VLOOKUP 1'!$A$27:$B$33,2,FALSE),"")),"")</f>
        <v/>
      </c>
      <c r="G42" s="598">
        <f t="shared" si="0"/>
        <v>0</v>
      </c>
      <c r="H42" s="599"/>
    </row>
    <row r="43" spans="1:13">
      <c r="A43" s="77">
        <v>5</v>
      </c>
      <c r="B43" s="596"/>
      <c r="C43" s="597"/>
      <c r="D43" s="188">
        <v>0</v>
      </c>
      <c r="E43" s="188">
        <v>0</v>
      </c>
      <c r="F43" s="171" t="str">
        <f>IF(E43&gt;0,(IFERROR(VLOOKUP(E10,'VLOOKUP 1'!$A$27:$B$33,2,FALSE),"")),"")</f>
        <v/>
      </c>
      <c r="G43" s="598">
        <f t="shared" si="0"/>
        <v>0</v>
      </c>
      <c r="H43" s="599"/>
    </row>
    <row r="44" spans="1:13">
      <c r="A44" s="77">
        <v>6</v>
      </c>
      <c r="B44" s="596"/>
      <c r="C44" s="597"/>
      <c r="D44" s="188">
        <v>0</v>
      </c>
      <c r="E44" s="188">
        <v>0</v>
      </c>
      <c r="F44" s="171" t="str">
        <f>IF(E44&gt;0,(IFERROR(VLOOKUP(E10,'VLOOKUP 1'!$A$27:$B$33,2,FALSE),"")),"")</f>
        <v/>
      </c>
      <c r="G44" s="598">
        <f t="shared" si="0"/>
        <v>0</v>
      </c>
      <c r="H44" s="599"/>
    </row>
    <row r="45" spans="1:13">
      <c r="A45" s="77">
        <v>7</v>
      </c>
      <c r="B45" s="596"/>
      <c r="C45" s="597"/>
      <c r="D45" s="188">
        <v>0</v>
      </c>
      <c r="E45" s="188">
        <v>0</v>
      </c>
      <c r="F45" s="171" t="str">
        <f>IF(E45&gt;0,(IFERROR(VLOOKUP(E10,'VLOOKUP 1'!$A$27:$B$33,2,FALSE),"")),"")</f>
        <v/>
      </c>
      <c r="G45" s="598">
        <f t="shared" si="0"/>
        <v>0</v>
      </c>
      <c r="H45" s="599"/>
    </row>
    <row r="46" spans="1:13">
      <c r="A46" s="77">
        <v>8</v>
      </c>
      <c r="B46" s="602"/>
      <c r="C46" s="603"/>
      <c r="D46" s="189">
        <v>0</v>
      </c>
      <c r="E46" s="189">
        <v>0</v>
      </c>
      <c r="F46" s="172" t="str">
        <f>IF(E46&gt;0,(IFERROR(VLOOKUP(E10,'VLOOKUP 1'!$A$27:$B$33,2,FALSE),"")),"")</f>
        <v/>
      </c>
      <c r="G46" s="604">
        <f t="shared" si="0"/>
        <v>0</v>
      </c>
      <c r="H46" s="605"/>
    </row>
    <row r="47" spans="1:13">
      <c r="A47" s="78"/>
      <c r="B47" s="606" t="s">
        <v>48</v>
      </c>
      <c r="C47" s="606"/>
      <c r="D47" s="606"/>
      <c r="E47" s="606"/>
      <c r="F47" s="606"/>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607" t="str">
        <f>$B$47</f>
        <v>Monthly total income for all occupants that do not have shelter component</v>
      </c>
      <c r="B50" s="608"/>
      <c r="C50" s="608"/>
      <c r="D50" s="82">
        <f>$H$47</f>
        <v>0</v>
      </c>
      <c r="E50" s="5" t="s">
        <v>49</v>
      </c>
      <c r="F50" s="5"/>
      <c r="G50" s="5"/>
      <c r="H50" s="6"/>
    </row>
    <row r="51" spans="1:8">
      <c r="A51" s="64" t="s">
        <v>17</v>
      </c>
      <c r="B51" s="5"/>
      <c r="C51" s="83"/>
      <c r="D51" s="84">
        <f>$H$12</f>
        <v>0.3</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t="str">
        <f>IF(H48&gt;0,"TO BE COMPLETED","LEAVE SECTION BLANK")</f>
        <v>LEAVE SECTION BLANK</v>
      </c>
      <c r="H54" s="202"/>
    </row>
    <row r="55" spans="1:8" ht="25.5" customHeight="1">
      <c r="A55" s="89"/>
      <c r="B55" s="592" t="s">
        <v>43</v>
      </c>
      <c r="C55" s="593"/>
      <c r="D55" s="76" t="s">
        <v>56</v>
      </c>
      <c r="E55" s="600" t="s">
        <v>57</v>
      </c>
      <c r="F55" s="601"/>
      <c r="G55" s="5"/>
      <c r="H55" s="6"/>
    </row>
    <row r="56" spans="1:8">
      <c r="A56" s="77">
        <v>1</v>
      </c>
      <c r="B56" s="611" t="str">
        <f>IF(F39="Yes",B39,"")</f>
        <v/>
      </c>
      <c r="C56" s="612"/>
      <c r="D56" s="190"/>
      <c r="E56" s="613">
        <v>0</v>
      </c>
      <c r="F56" s="614"/>
      <c r="G56" s="5"/>
      <c r="H56" s="6"/>
    </row>
    <row r="57" spans="1:8">
      <c r="A57" s="77">
        <v>2</v>
      </c>
      <c r="B57" s="611" t="str">
        <f>IF(F40="Yes",B40,"")</f>
        <v/>
      </c>
      <c r="C57" s="612"/>
      <c r="D57" s="190"/>
      <c r="E57" s="613">
        <v>0</v>
      </c>
      <c r="F57" s="614"/>
      <c r="G57" s="5"/>
      <c r="H57" s="6"/>
    </row>
    <row r="58" spans="1:8">
      <c r="A58" s="77">
        <v>3</v>
      </c>
      <c r="B58" s="611" t="str">
        <f t="shared" ref="B58:B63" si="1">IF(F41="Yes",B41,"")</f>
        <v/>
      </c>
      <c r="C58" s="612"/>
      <c r="D58" s="190"/>
      <c r="E58" s="613">
        <v>0</v>
      </c>
      <c r="F58" s="614"/>
      <c r="G58" s="5"/>
      <c r="H58" s="6"/>
    </row>
    <row r="59" spans="1:8">
      <c r="A59" s="77">
        <v>4</v>
      </c>
      <c r="B59" s="611" t="str">
        <f t="shared" si="1"/>
        <v/>
      </c>
      <c r="C59" s="612"/>
      <c r="D59" s="190"/>
      <c r="E59" s="613">
        <v>0</v>
      </c>
      <c r="F59" s="614"/>
      <c r="G59" s="5"/>
      <c r="H59" s="6"/>
    </row>
    <row r="60" spans="1:8">
      <c r="A60" s="77">
        <v>5</v>
      </c>
      <c r="B60" s="611" t="str">
        <f t="shared" si="1"/>
        <v/>
      </c>
      <c r="C60" s="612"/>
      <c r="D60" s="190"/>
      <c r="E60" s="613">
        <v>0</v>
      </c>
      <c r="F60" s="614"/>
      <c r="G60" s="5"/>
      <c r="H60" s="6"/>
    </row>
    <row r="61" spans="1:8">
      <c r="A61" s="77">
        <v>6</v>
      </c>
      <c r="B61" s="611" t="str">
        <f t="shared" si="1"/>
        <v/>
      </c>
      <c r="C61" s="612"/>
      <c r="D61" s="190"/>
      <c r="E61" s="613">
        <v>0</v>
      </c>
      <c r="F61" s="614"/>
      <c r="G61" s="5"/>
      <c r="H61" s="6"/>
    </row>
    <row r="62" spans="1:8">
      <c r="A62" s="77">
        <v>7</v>
      </c>
      <c r="B62" s="611" t="str">
        <f t="shared" si="1"/>
        <v/>
      </c>
      <c r="C62" s="612"/>
      <c r="D62" s="190"/>
      <c r="E62" s="613">
        <v>0</v>
      </c>
      <c r="F62" s="614"/>
      <c r="G62" s="5"/>
      <c r="H62" s="6"/>
    </row>
    <row r="63" spans="1:8">
      <c r="A63" s="78">
        <v>8</v>
      </c>
      <c r="B63" s="611" t="str">
        <f t="shared" si="1"/>
        <v/>
      </c>
      <c r="C63" s="612"/>
      <c r="D63" s="191"/>
      <c r="E63" s="615">
        <v>0</v>
      </c>
      <c r="F63" s="616"/>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ht="30" customHeight="1">
      <c r="A68" s="621" t="str">
        <f>IF(F64&gt;0,VLOOKUP(E10,'VLOOKUP 1'!A36:B42,2,FALSE),"")</f>
        <v/>
      </c>
      <c r="B68" s="622"/>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1'!C21,0)</f>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0.3</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f>D79+D52</f>
        <v>0</v>
      </c>
      <c r="E84" s="5" t="s">
        <v>75</v>
      </c>
      <c r="F84" s="626" t="str">
        <f>(IF(COUNTIF($F$39:$F$46,"Yes")&gt;(COUNTIF($E$56:$F$63,"&gt;0")),"ERROR - COMPLETE SECTION C. MISSING SHELTER INFO.",""))</f>
        <v/>
      </c>
      <c r="G84" s="626"/>
      <c r="H84" s="627"/>
    </row>
    <row r="85" spans="1:8">
      <c r="A85" s="33"/>
      <c r="B85" s="43"/>
      <c r="C85" s="43"/>
      <c r="D85" s="111"/>
      <c r="E85" s="5"/>
      <c r="F85" s="626"/>
      <c r="G85" s="626"/>
      <c r="H85" s="627"/>
    </row>
    <row r="86" spans="1:8" ht="14.25" customHeight="1">
      <c r="A86" s="628" t="s">
        <v>76</v>
      </c>
      <c r="B86" s="91" t="s">
        <v>77</v>
      </c>
      <c r="C86" s="93" t="s">
        <v>62</v>
      </c>
      <c r="D86" s="170" t="str">
        <f>IFERROR(IF('VLOOKUP 1'!J4=FALSE,(VLOOKUP('VLOOKUP 1'!$B$1,'Utility and Services Table'!$A:$D,2,FALSE)),"0"),"")</f>
        <v/>
      </c>
      <c r="E86" s="96"/>
      <c r="F86" s="5"/>
      <c r="G86" s="5"/>
      <c r="H86" s="6"/>
    </row>
    <row r="87" spans="1:8">
      <c r="A87" s="628"/>
      <c r="B87" s="91" t="s">
        <v>78</v>
      </c>
      <c r="C87" s="93" t="s">
        <v>62</v>
      </c>
      <c r="D87" s="170" t="str">
        <f>IFERROR(IF('VLOOKUP 1'!J5=FALSE,(VLOOKUP('VLOOKUP 1'!$B$1,'Utility and Services Table'!$A:$D,4,FALSE)),"0"),"")</f>
        <v/>
      </c>
      <c r="E87" s="96"/>
      <c r="F87" s="5"/>
      <c r="G87" s="5"/>
      <c r="H87" s="6"/>
    </row>
    <row r="88" spans="1:8">
      <c r="A88" s="37"/>
      <c r="B88" s="91"/>
      <c r="C88" s="93"/>
      <c r="D88" s="112"/>
      <c r="E88" s="96"/>
      <c r="F88" s="5"/>
      <c r="G88" s="5"/>
      <c r="H88" s="6"/>
    </row>
    <row r="89" spans="1:8">
      <c r="A89" s="37"/>
      <c r="B89" s="91" t="s">
        <v>79</v>
      </c>
      <c r="C89" s="93" t="s">
        <v>80</v>
      </c>
      <c r="D89" s="170" t="str">
        <f>IFERROR(IF(S10=TRUE,(VLOOKUP(#REF!,'Utility and Services Table'!$A:$D,3,FALSE)),"0"),"")</f>
        <v>0</v>
      </c>
      <c r="E89" s="96"/>
      <c r="F89" s="5"/>
      <c r="G89" s="5"/>
      <c r="H89" s="6"/>
    </row>
    <row r="90" spans="1:8">
      <c r="A90" s="24" t="s">
        <v>81</v>
      </c>
      <c r="B90" s="5"/>
      <c r="C90" s="38" t="s">
        <v>82</v>
      </c>
      <c r="D90" s="198"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70" t="str">
        <f>IFERROR(VLOOKUP('VLOOKUP 1'!$B$1,'Utility and Services Table'!$A:$D,2,FALSE),"")</f>
        <v/>
      </c>
      <c r="E96" s="5"/>
      <c r="F96" s="113"/>
      <c r="G96" s="5"/>
      <c r="H96" s="6"/>
    </row>
    <row r="97" spans="1:11">
      <c r="A97" s="64"/>
      <c r="B97" s="91" t="s">
        <v>78</v>
      </c>
      <c r="C97" s="118" t="s">
        <v>62</v>
      </c>
      <c r="D97" s="170" t="str">
        <f>IFERROR(VLOOKUP('VLOOKUP 1'!$B$1,'Utility and Services Table'!$A:$D,4,FALSE),"")</f>
        <v/>
      </c>
      <c r="E97" s="5"/>
      <c r="F97" s="113"/>
      <c r="G97" s="5"/>
      <c r="H97" s="6"/>
    </row>
    <row r="98" spans="1:11">
      <c r="A98" s="64"/>
      <c r="B98" s="91"/>
      <c r="C98" s="118"/>
      <c r="D98" s="170"/>
      <c r="E98" s="5"/>
      <c r="F98" s="113"/>
      <c r="G98" s="5"/>
      <c r="H98" s="6"/>
    </row>
    <row r="99" spans="1:11">
      <c r="A99" s="24"/>
      <c r="B99" s="91" t="s">
        <v>79</v>
      </c>
      <c r="C99" s="118" t="s">
        <v>62</v>
      </c>
      <c r="D99" s="170" t="str">
        <f>IFERROR(IF('VLOOKUP 1'!J6=TRUE,(VLOOKUP('VLOOKUP 1'!$B$1,'Utility and Services Table'!$A:$D,3,FALSE)),"0"),"")</f>
        <v/>
      </c>
      <c r="E99" s="5"/>
      <c r="F99" s="113"/>
      <c r="G99" s="5"/>
      <c r="H99" s="6"/>
    </row>
    <row r="100" spans="1:11" ht="7" customHeight="1">
      <c r="A100" s="24"/>
      <c r="B100" s="91"/>
      <c r="C100" s="118"/>
      <c r="D100" s="114"/>
      <c r="E100" s="629" t="str">
        <f>IF(D101&lt;=I35,"","If lower than Adjustment for Services in A, the rule of a maximum of 20% of your full occupancy charge to services rule was applied.")</f>
        <v/>
      </c>
      <c r="F100" s="629"/>
      <c r="G100" s="629"/>
      <c r="H100" s="630"/>
    </row>
    <row r="101" spans="1:11" ht="23.5" customHeight="1">
      <c r="A101" s="24"/>
      <c r="B101" s="91" t="s">
        <v>85</v>
      </c>
      <c r="C101" s="118" t="s">
        <v>62</v>
      </c>
      <c r="D101" s="114">
        <f>IF(SUM(B23+C23+D23+E23+F23+H23)&gt;B12*0.2,B12*0.2,SUM(B23+C23+D23+E23+F23+H23))</f>
        <v>0</v>
      </c>
      <c r="E101" s="629"/>
      <c r="F101" s="629"/>
      <c r="G101" s="629"/>
      <c r="H101" s="630"/>
    </row>
    <row r="102" spans="1:11">
      <c r="A102" s="24"/>
      <c r="B102" s="91" t="s">
        <v>86</v>
      </c>
      <c r="C102" s="118" t="s">
        <v>62</v>
      </c>
      <c r="D102" s="114">
        <f>IF(B28="Yes",B26,0)</f>
        <v>0</v>
      </c>
      <c r="E102" s="119"/>
      <c r="F102" s="119"/>
      <c r="G102" s="119"/>
      <c r="H102" s="120"/>
    </row>
    <row r="103" spans="1:11">
      <c r="A103" s="24"/>
      <c r="B103" s="205"/>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583" t="s">
        <v>92</v>
      </c>
      <c r="B107" s="584"/>
      <c r="C107" s="584"/>
      <c r="D107" s="584"/>
      <c r="E107" s="584"/>
      <c r="F107" s="584"/>
      <c r="G107" s="584"/>
      <c r="H107" s="585"/>
      <c r="K107" s="200"/>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631" t="s">
        <v>97</v>
      </c>
      <c r="B111" s="632"/>
      <c r="C111" s="93" t="s">
        <v>62</v>
      </c>
      <c r="D111" s="196">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619"/>
      <c r="C121" s="620"/>
      <c r="D121" s="5"/>
      <c r="E121" s="91" t="s">
        <v>107</v>
      </c>
      <c r="F121" s="197"/>
      <c r="G121" s="5"/>
      <c r="H121" s="6"/>
    </row>
    <row r="122" spans="1:8">
      <c r="A122" s="37"/>
      <c r="B122" s="5"/>
      <c r="C122" s="5"/>
      <c r="D122" s="5"/>
      <c r="E122" s="91"/>
      <c r="F122" s="5"/>
      <c r="G122" s="5"/>
      <c r="H122" s="6"/>
    </row>
    <row r="123" spans="1:8">
      <c r="A123" s="37" t="s">
        <v>108</v>
      </c>
      <c r="B123" s="619"/>
      <c r="C123" s="620"/>
      <c r="D123" s="5"/>
      <c r="E123" s="91" t="s">
        <v>107</v>
      </c>
      <c r="F123" s="197"/>
      <c r="G123" s="5"/>
      <c r="H123" s="6"/>
    </row>
    <row r="124" spans="1:8" ht="15" thickBot="1">
      <c r="A124" s="57"/>
      <c r="B124" s="59"/>
      <c r="C124" s="59"/>
      <c r="D124" s="59"/>
      <c r="E124" s="59"/>
      <c r="F124" s="59"/>
      <c r="G124" s="59"/>
      <c r="H124" s="60"/>
    </row>
  </sheetData>
  <sheetProtection selectLockedCells="1"/>
  <mergeCells count="58">
    <mergeCell ref="B123:C123"/>
    <mergeCell ref="A68:B68"/>
    <mergeCell ref="A82:H82"/>
    <mergeCell ref="F84:H85"/>
    <mergeCell ref="A86:A87"/>
    <mergeCell ref="A92:H92"/>
    <mergeCell ref="E100:H101"/>
    <mergeCell ref="A107:H107"/>
    <mergeCell ref="A111:B111"/>
    <mergeCell ref="A114:H114"/>
    <mergeCell ref="B121:C121"/>
    <mergeCell ref="B62:C62"/>
    <mergeCell ref="E62:F62"/>
    <mergeCell ref="B63:C63"/>
    <mergeCell ref="E63:F63"/>
    <mergeCell ref="A66:B67"/>
    <mergeCell ref="B59:C59"/>
    <mergeCell ref="E59:F59"/>
    <mergeCell ref="B60:C60"/>
    <mergeCell ref="E60:F60"/>
    <mergeCell ref="B61:C61"/>
    <mergeCell ref="E61:F61"/>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1:H1"/>
    <mergeCell ref="B2:D2"/>
    <mergeCell ref="A6:H6"/>
    <mergeCell ref="B7:F7"/>
    <mergeCell ref="A27:A28"/>
  </mergeCells>
  <conditionalFormatting sqref="G39:H46">
    <cfRule type="expression" priority="2">
      <formula>AND+$F$39:$F$46="Yes"</formula>
    </cfRule>
  </conditionalFormatting>
  <dataValidations count="1">
    <dataValidation type="list" allowBlank="1" showInputMessage="1" showErrorMessage="1" sqref="B28" xr:uid="{00000000-0002-0000-0200-000001000000}">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3</xdr:col>
                    <xdr:colOff>31750</xdr:colOff>
                    <xdr:row>64</xdr:row>
                    <xdr:rowOff>165100</xdr:rowOff>
                  </from>
                  <to>
                    <xdr:col>3</xdr:col>
                    <xdr:colOff>1543050</xdr:colOff>
                    <xdr:row>66</xdr:row>
                    <xdr:rowOff>12700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1056" r:id="rId31" name="Option Button 32">
              <controlPr defaultSize="0" autoFill="0" autoLine="0" autoPict="0">
                <anchor moveWithCells="1">
                  <from>
                    <xdr:col>5</xdr:col>
                    <xdr:colOff>438150</xdr:colOff>
                    <xdr:row>65</xdr:row>
                    <xdr:rowOff>114300</xdr:rowOff>
                  </from>
                  <to>
                    <xdr:col>5</xdr:col>
                    <xdr:colOff>742950</xdr:colOff>
                    <xdr:row>67</xdr:row>
                    <xdr:rowOff>95250</xdr:rowOff>
                  </to>
                </anchor>
              </controlPr>
            </control>
          </mc:Choice>
        </mc:AlternateContent>
        <mc:AlternateContent xmlns:mc="http://schemas.openxmlformats.org/markup-compatibility/2006">
          <mc:Choice Requires="x14">
            <control shapeId="1057" r:id="rId32" name="Option Button 33">
              <controlPr defaultSize="0" autoFill="0" autoLine="0" autoPict="0">
                <anchor moveWithCells="1">
                  <from>
                    <xdr:col>5</xdr:col>
                    <xdr:colOff>831850</xdr:colOff>
                    <xdr:row>65</xdr:row>
                    <xdr:rowOff>114300</xdr:rowOff>
                  </from>
                  <to>
                    <xdr:col>5</xdr:col>
                    <xdr:colOff>1136650</xdr:colOff>
                    <xdr:row>67</xdr:row>
                    <xdr:rowOff>95250</xdr:rowOff>
                  </to>
                </anchor>
              </controlPr>
            </control>
          </mc:Choice>
        </mc:AlternateContent>
        <mc:AlternateContent xmlns:mc="http://schemas.openxmlformats.org/markup-compatibility/2006">
          <mc:Choice Requires="x14">
            <control shapeId="1058" r:id="rId33" name="Option Button 34">
              <controlPr defaultSize="0" autoFill="0" autoLine="0" autoPict="0">
                <anchor moveWithCells="1">
                  <from>
                    <xdr:col>5</xdr:col>
                    <xdr:colOff>1174750</xdr:colOff>
                    <xdr:row>65</xdr:row>
                    <xdr:rowOff>114300</xdr:rowOff>
                  </from>
                  <to>
                    <xdr:col>6</xdr:col>
                    <xdr:colOff>209550</xdr:colOff>
                    <xdr:row>67</xdr:row>
                    <xdr:rowOff>95250</xdr:rowOff>
                  </to>
                </anchor>
              </controlPr>
            </control>
          </mc:Choice>
        </mc:AlternateContent>
        <mc:AlternateContent xmlns:mc="http://schemas.openxmlformats.org/markup-compatibility/2006">
          <mc:Choice Requires="x14">
            <control shapeId="1059" r:id="rId34" name="Option Button 35">
              <controlPr defaultSize="0" autoFill="0" autoLine="0" autoPict="0">
                <anchor moveWithCells="1">
                  <from>
                    <xdr:col>6</xdr:col>
                    <xdr:colOff>336550</xdr:colOff>
                    <xdr:row>65</xdr:row>
                    <xdr:rowOff>114300</xdr:rowOff>
                  </from>
                  <to>
                    <xdr:col>6</xdr:col>
                    <xdr:colOff>641350</xdr:colOff>
                    <xdr:row>67</xdr:row>
                    <xdr:rowOff>95250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1</xdr:col>
                    <xdr:colOff>1009650</xdr:colOff>
                    <xdr:row>17</xdr:row>
                    <xdr:rowOff>0</xdr:rowOff>
                  </from>
                  <to>
                    <xdr:col>2</xdr:col>
                    <xdr:colOff>260350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'VLOOKUP 1'!$L$4:$L$5</xm:f>
          </x14:formula1>
          <xm:sqref>H4</xm:sqref>
        </x14:dataValidation>
        <x14:dataValidation type="list" allowBlank="1" showInputMessage="1" showErrorMessage="1" xr:uid="{00000000-0002-0000-0200-000002000000}">
          <x14:formula1>
            <xm:f>'VLOOKUP 1'!$A$4:$A$11</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B181-4233-4AB9-B2FF-0FC229C1846E}">
  <sheetPr>
    <pageSetUpPr fitToPage="1"/>
  </sheetPr>
  <dimension ref="A1:G37"/>
  <sheetViews>
    <sheetView topLeftCell="A29" workbookViewId="0">
      <selection activeCell="C36" sqref="C36"/>
    </sheetView>
  </sheetViews>
  <sheetFormatPr baseColWidth="10" defaultColWidth="11.453125" defaultRowHeight="14"/>
  <cols>
    <col min="1" max="1" width="19.1796875" style="306" customWidth="1"/>
    <col min="2" max="2" width="11.453125" style="306"/>
    <col min="3" max="3" width="44.26953125" style="306" customWidth="1"/>
    <col min="4" max="4" width="11.453125" style="306"/>
    <col min="5" max="5" width="28.26953125" style="306" customWidth="1"/>
    <col min="6" max="6" width="23.54296875" style="306" customWidth="1"/>
    <col min="7" max="7" width="24" style="306" customWidth="1"/>
    <col min="8" max="16384" width="11.453125" style="306"/>
  </cols>
  <sheetData>
    <row r="1" spans="1:7" ht="20">
      <c r="A1" s="531" t="s">
        <v>542</v>
      </c>
      <c r="B1" s="531"/>
      <c r="C1" s="531"/>
      <c r="D1" s="531"/>
      <c r="E1" s="531"/>
      <c r="F1" s="531"/>
      <c r="G1" s="531"/>
    </row>
    <row r="2" spans="1:7">
      <c r="A2" s="309"/>
    </row>
    <row r="3" spans="1:7">
      <c r="A3" s="309"/>
    </row>
    <row r="4" spans="1:7">
      <c r="A4" s="309"/>
    </row>
    <row r="5" spans="1:7">
      <c r="A5" s="309"/>
    </row>
    <row r="7" spans="1:7" ht="17.25" customHeight="1"/>
    <row r="8" spans="1:7" ht="17.25" customHeight="1"/>
    <row r="9" spans="1:7" s="312" customFormat="1" ht="17.25" customHeight="1">
      <c r="A9" s="534" t="s">
        <v>543</v>
      </c>
      <c r="B9" s="534"/>
      <c r="C9" s="534"/>
      <c r="D9" s="534"/>
      <c r="E9" s="310"/>
      <c r="F9" s="311"/>
    </row>
    <row r="10" spans="1:7" ht="17.25" customHeight="1">
      <c r="A10" s="533"/>
      <c r="B10" s="533"/>
      <c r="C10" s="533"/>
      <c r="D10" s="533"/>
      <c r="E10" s="313"/>
      <c r="F10" s="314"/>
    </row>
    <row r="11" spans="1:7" ht="17.25" customHeight="1">
      <c r="A11" s="533"/>
      <c r="B11" s="533"/>
      <c r="C11" s="533"/>
      <c r="D11" s="533"/>
      <c r="E11" s="313"/>
      <c r="F11" s="314"/>
    </row>
    <row r="12" spans="1:7" s="312" customFormat="1" ht="17.25" customHeight="1">
      <c r="A12" s="536" t="s">
        <v>544</v>
      </c>
      <c r="B12" s="536"/>
      <c r="C12" s="536"/>
      <c r="D12" s="536"/>
      <c r="E12" s="315"/>
      <c r="F12" s="311"/>
    </row>
    <row r="13" spans="1:7" ht="17.25" customHeight="1">
      <c r="A13" s="533"/>
      <c r="B13" s="533"/>
      <c r="C13" s="533"/>
      <c r="D13" s="533"/>
      <c r="E13" s="313"/>
      <c r="F13" s="314"/>
    </row>
    <row r="14" spans="1:7" ht="17.25" customHeight="1">
      <c r="A14" s="533"/>
      <c r="B14" s="533"/>
      <c r="C14" s="533"/>
      <c r="D14" s="533"/>
      <c r="E14" s="313"/>
      <c r="F14" s="314"/>
    </row>
    <row r="15" spans="1:7" s="312" customFormat="1" ht="17.25" customHeight="1">
      <c r="A15" s="534" t="s">
        <v>545</v>
      </c>
      <c r="B15" s="534"/>
      <c r="C15" s="534"/>
      <c r="D15" s="534"/>
      <c r="E15" s="310"/>
    </row>
    <row r="16" spans="1:7" s="312" customFormat="1" ht="17.25" customHeight="1">
      <c r="A16" s="535" t="s">
        <v>546</v>
      </c>
      <c r="B16" s="535"/>
      <c r="C16" s="535"/>
      <c r="D16" s="316" t="s">
        <v>547</v>
      </c>
      <c r="E16" s="317"/>
      <c r="F16" s="311"/>
    </row>
    <row r="17" spans="1:6" s="312" customFormat="1" ht="17.25" customHeight="1">
      <c r="A17" s="535" t="s">
        <v>548</v>
      </c>
      <c r="B17" s="535"/>
      <c r="C17" s="535"/>
      <c r="D17" s="316" t="s">
        <v>547</v>
      </c>
      <c r="E17" s="317"/>
      <c r="F17" s="311"/>
    </row>
    <row r="18" spans="1:6" s="312" customFormat="1" ht="17.25" customHeight="1">
      <c r="A18" s="535" t="s">
        <v>549</v>
      </c>
      <c r="B18" s="535"/>
      <c r="C18" s="535"/>
      <c r="D18" s="316" t="s">
        <v>547</v>
      </c>
      <c r="E18" s="317"/>
      <c r="F18" s="311"/>
    </row>
    <row r="19" spans="1:6" s="312" customFormat="1" ht="17.25" customHeight="1">
      <c r="A19" s="535" t="s">
        <v>550</v>
      </c>
      <c r="B19" s="535"/>
      <c r="C19" s="535"/>
      <c r="D19" s="316" t="s">
        <v>547</v>
      </c>
      <c r="E19" s="317"/>
      <c r="F19" s="311"/>
    </row>
    <row r="20" spans="1:6" s="312" customFormat="1" ht="17.25" customHeight="1">
      <c r="A20" s="535" t="s">
        <v>551</v>
      </c>
      <c r="B20" s="535"/>
      <c r="C20" s="535"/>
      <c r="D20" s="316" t="s">
        <v>547</v>
      </c>
      <c r="E20" s="317"/>
      <c r="F20" s="318"/>
    </row>
    <row r="21" spans="1:6" s="312" customFormat="1" ht="17.25" customHeight="1">
      <c r="A21" s="534"/>
      <c r="B21" s="534"/>
      <c r="C21" s="534"/>
      <c r="D21" s="534"/>
      <c r="E21" s="310"/>
      <c r="F21" s="311"/>
    </row>
    <row r="22" spans="1:6" s="312" customFormat="1" ht="17.25" customHeight="1">
      <c r="A22" s="319" t="s">
        <v>552</v>
      </c>
      <c r="B22" s="320" t="s">
        <v>553</v>
      </c>
      <c r="C22" s="532" t="s">
        <v>554</v>
      </c>
      <c r="D22" s="532"/>
      <c r="E22" s="532"/>
      <c r="F22" s="316" t="s">
        <v>547</v>
      </c>
    </row>
    <row r="23" spans="1:6" s="312" customFormat="1" ht="17.25" customHeight="1">
      <c r="A23" s="321"/>
      <c r="B23" s="322" t="s">
        <v>555</v>
      </c>
      <c r="C23" s="532" t="s">
        <v>556</v>
      </c>
      <c r="D23" s="532"/>
      <c r="E23" s="532"/>
      <c r="F23" s="316" t="s">
        <v>547</v>
      </c>
    </row>
    <row r="24" spans="1:6" s="312" customFormat="1" ht="17.25" customHeight="1">
      <c r="A24" s="321"/>
      <c r="B24" s="322" t="s">
        <v>557</v>
      </c>
      <c r="C24" s="532" t="s">
        <v>558</v>
      </c>
      <c r="D24" s="532"/>
      <c r="E24" s="532"/>
      <c r="F24" s="316" t="s">
        <v>547</v>
      </c>
    </row>
    <row r="25" spans="1:6" s="312" customFormat="1" ht="17.25" customHeight="1">
      <c r="A25" s="321"/>
      <c r="B25" s="322" t="s">
        <v>559</v>
      </c>
      <c r="C25" s="532" t="s">
        <v>560</v>
      </c>
      <c r="D25" s="532"/>
      <c r="E25" s="532"/>
      <c r="F25" s="316" t="s">
        <v>547</v>
      </c>
    </row>
    <row r="26" spans="1:6" s="312" customFormat="1" ht="17.25" customHeight="1">
      <c r="A26" s="321"/>
      <c r="B26" s="322" t="s">
        <v>561</v>
      </c>
      <c r="C26" s="532" t="s">
        <v>562</v>
      </c>
      <c r="D26" s="532"/>
      <c r="E26" s="532"/>
      <c r="F26" s="323" t="s">
        <v>547</v>
      </c>
    </row>
    <row r="27" spans="1:6" s="312" customFormat="1" ht="17.25" customHeight="1">
      <c r="A27" s="321"/>
      <c r="B27" s="322" t="s">
        <v>563</v>
      </c>
      <c r="C27" s="532" t="s">
        <v>564</v>
      </c>
      <c r="D27" s="532"/>
      <c r="E27" s="532"/>
      <c r="F27" s="316" t="s">
        <v>547</v>
      </c>
    </row>
    <row r="28" spans="1:6" s="312" customFormat="1" ht="17.25" customHeight="1">
      <c r="A28" s="321"/>
      <c r="B28" s="322" t="s">
        <v>565</v>
      </c>
      <c r="C28" s="532" t="s">
        <v>566</v>
      </c>
      <c r="D28" s="532"/>
      <c r="E28" s="532"/>
      <c r="F28" s="316" t="s">
        <v>547</v>
      </c>
    </row>
    <row r="29" spans="1:6" s="312" customFormat="1" ht="17.25" customHeight="1">
      <c r="A29" s="321"/>
      <c r="B29" s="322" t="s">
        <v>567</v>
      </c>
      <c r="C29" s="532" t="s">
        <v>568</v>
      </c>
      <c r="D29" s="532"/>
      <c r="E29" s="532"/>
      <c r="F29" s="323" t="s">
        <v>547</v>
      </c>
    </row>
    <row r="30" spans="1:6" s="312" customFormat="1" ht="17.25" customHeight="1">
      <c r="A30" s="321"/>
      <c r="B30" s="322" t="s">
        <v>569</v>
      </c>
      <c r="C30" s="532" t="s">
        <v>570</v>
      </c>
      <c r="D30" s="532"/>
      <c r="E30" s="532"/>
      <c r="F30" s="323" t="s">
        <v>547</v>
      </c>
    </row>
    <row r="31" spans="1:6" s="312" customFormat="1" ht="17.25" customHeight="1">
      <c r="A31" s="321"/>
      <c r="B31" s="322" t="s">
        <v>571</v>
      </c>
      <c r="C31" s="532" t="s">
        <v>572</v>
      </c>
      <c r="D31" s="532"/>
      <c r="E31" s="532"/>
      <c r="F31" s="323" t="s">
        <v>547</v>
      </c>
    </row>
    <row r="32" spans="1:6" ht="17.25" customHeight="1"/>
    <row r="33" spans="2:6" ht="15">
      <c r="B33" s="324"/>
      <c r="C33" s="327"/>
      <c r="D33" s="325"/>
      <c r="E33" s="325"/>
      <c r="F33" s="328"/>
    </row>
    <row r="34" spans="2:6" ht="15">
      <c r="B34" s="324"/>
      <c r="C34" s="327"/>
      <c r="D34" s="325"/>
      <c r="E34" s="325"/>
      <c r="F34" s="328"/>
    </row>
    <row r="35" spans="2:6" ht="15">
      <c r="B35" s="324"/>
      <c r="C35" s="327"/>
      <c r="D35" s="325"/>
      <c r="E35" s="325"/>
      <c r="F35" s="328"/>
    </row>
    <row r="36" spans="2:6" ht="15">
      <c r="B36" s="324"/>
      <c r="C36" s="327"/>
      <c r="D36" s="325"/>
      <c r="E36" s="325"/>
      <c r="F36" s="328"/>
    </row>
    <row r="37" spans="2:6" ht="15">
      <c r="B37" s="324"/>
      <c r="C37" s="327"/>
      <c r="E37" s="325"/>
      <c r="F37" s="328"/>
    </row>
  </sheetData>
  <mergeCells count="24">
    <mergeCell ref="C27:E27"/>
    <mergeCell ref="C28:E28"/>
    <mergeCell ref="A13:D13"/>
    <mergeCell ref="A1:G1"/>
    <mergeCell ref="A9:D9"/>
    <mergeCell ref="A10:D10"/>
    <mergeCell ref="A11:D11"/>
    <mergeCell ref="A12:D12"/>
    <mergeCell ref="C29:E29"/>
    <mergeCell ref="C30:E30"/>
    <mergeCell ref="C31:E31"/>
    <mergeCell ref="C25:E25"/>
    <mergeCell ref="A14:D14"/>
    <mergeCell ref="A15:D15"/>
    <mergeCell ref="A16:C16"/>
    <mergeCell ref="A17:C17"/>
    <mergeCell ref="A18:C18"/>
    <mergeCell ref="A19:C19"/>
    <mergeCell ref="A20:C20"/>
    <mergeCell ref="A21:D21"/>
    <mergeCell ref="C22:E22"/>
    <mergeCell ref="C23:E23"/>
    <mergeCell ref="C24:E24"/>
    <mergeCell ref="C26:E26"/>
  </mergeCells>
  <pageMargins left="0.7" right="0.7" top="0.75" bottom="0.75" header="0.3" footer="0.3"/>
  <pageSetup scale="55" orientation="portrait" r:id="rId1"/>
  <headerFooter>
    <oddHeader>&amp;C&amp;"Calibri"&amp;10&amp;K000000 Unclassified&amp;1#_x000D_</oddHeader>
    <oddFooter>&amp;C_x000D_&amp;1#&amp;"Calibri"&amp;10&amp;K000000 Unclassified</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DC50-CB0F-4765-901D-B9CAB57C398D}">
  <sheetPr codeName="Feuil6">
    <pageSetUpPr fitToPage="1"/>
  </sheetPr>
  <dimension ref="A1:M124"/>
  <sheetViews>
    <sheetView topLeftCell="A67" zoomScale="80" zoomScaleNormal="80" workbookViewId="0">
      <selection activeCell="D90" sqref="D90"/>
    </sheetView>
  </sheetViews>
  <sheetFormatPr baseColWidth="10"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578" t="s">
        <v>0</v>
      </c>
      <c r="B1" s="579"/>
      <c r="C1" s="579"/>
      <c r="D1" s="579"/>
      <c r="E1" s="579"/>
      <c r="F1" s="579"/>
      <c r="G1" s="579"/>
      <c r="H1" s="580"/>
    </row>
    <row r="2" spans="1:8" ht="15" thickBot="1">
      <c r="A2" s="1" t="s">
        <v>1</v>
      </c>
      <c r="B2" s="581"/>
      <c r="C2" s="582"/>
      <c r="D2" s="582"/>
      <c r="E2" s="2" t="s">
        <v>2</v>
      </c>
      <c r="F2" s="175"/>
      <c r="G2" s="2" t="s">
        <v>3</v>
      </c>
      <c r="H2" s="176"/>
    </row>
    <row r="3" spans="1:8">
      <c r="A3" s="3"/>
      <c r="B3" s="4"/>
      <c r="C3" s="4"/>
      <c r="D3" s="4"/>
      <c r="E3" s="5"/>
      <c r="F3" s="5"/>
      <c r="G3" s="5"/>
      <c r="H3" s="6"/>
    </row>
    <row r="4" spans="1:8">
      <c r="A4" s="7" t="s">
        <v>4</v>
      </c>
      <c r="B4" s="177"/>
      <c r="C4" s="177"/>
      <c r="D4" s="177"/>
      <c r="E4" s="5"/>
      <c r="F4" s="5" t="s">
        <v>5</v>
      </c>
      <c r="G4" s="8"/>
      <c r="H4" s="9">
        <v>2023</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c r="C7" s="587"/>
      <c r="D7" s="587"/>
      <c r="E7" s="587"/>
      <c r="F7" s="587"/>
      <c r="G7" s="11" t="s">
        <v>8</v>
      </c>
      <c r="H7" s="178"/>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c r="C10" s="179"/>
      <c r="D10" s="179"/>
      <c r="E10" s="22" t="s">
        <v>191</v>
      </c>
      <c r="F10" s="179"/>
      <c r="G10" s="23"/>
      <c r="H10" s="180"/>
    </row>
    <row r="11" spans="1:8">
      <c r="A11" s="21"/>
      <c r="B11" s="23"/>
      <c r="C11" s="23"/>
      <c r="D11" s="23"/>
      <c r="E11" s="23"/>
      <c r="F11" s="23"/>
      <c r="G11" s="23"/>
      <c r="H11" s="6"/>
    </row>
    <row r="12" spans="1:8">
      <c r="A12" s="24" t="s">
        <v>15</v>
      </c>
      <c r="B12" s="25">
        <v>1000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c r="C16" s="5"/>
      <c r="D16" s="38" t="s">
        <v>20</v>
      </c>
      <c r="E16" s="181"/>
      <c r="F16" s="39"/>
      <c r="G16" s="5"/>
      <c r="H16" s="6"/>
    </row>
    <row r="17" spans="1:13">
      <c r="A17" s="24"/>
      <c r="B17" s="5"/>
      <c r="C17" s="5"/>
      <c r="D17" s="31"/>
      <c r="E17" s="39"/>
      <c r="F17" s="39"/>
      <c r="G17" s="5"/>
      <c r="H17" s="6"/>
    </row>
    <row r="18" spans="1:13">
      <c r="A18" s="24" t="s">
        <v>21</v>
      </c>
      <c r="B18" s="40"/>
      <c r="C18" s="40"/>
      <c r="D18" s="31"/>
      <c r="E18" s="41" t="s">
        <v>22</v>
      </c>
      <c r="F18" s="182"/>
      <c r="G18" s="182"/>
      <c r="H18" s="6"/>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83"/>
      <c r="C22" s="183"/>
      <c r="D22" s="183"/>
      <c r="E22" s="183"/>
      <c r="F22" s="183"/>
      <c r="G22" s="27" t="s">
        <v>26</v>
      </c>
      <c r="H22" s="184"/>
    </row>
    <row r="23" spans="1:13">
      <c r="A23" s="50" t="s">
        <v>27</v>
      </c>
      <c r="B23" s="185">
        <v>0</v>
      </c>
      <c r="C23" s="185">
        <v>0</v>
      </c>
      <c r="D23" s="185">
        <v>0</v>
      </c>
      <c r="E23" s="185">
        <v>0</v>
      </c>
      <c r="F23" s="185">
        <v>0</v>
      </c>
      <c r="G23" s="51"/>
      <c r="H23" s="186">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87">
        <v>0</v>
      </c>
      <c r="C26" s="56" t="s">
        <v>30</v>
      </c>
      <c r="D26" s="54"/>
      <c r="E26" s="54"/>
      <c r="F26" s="54"/>
      <c r="G26" s="54"/>
      <c r="H26" s="6"/>
    </row>
    <row r="27" spans="1:13" ht="14.25" customHeight="1">
      <c r="A27" s="588" t="s">
        <v>31</v>
      </c>
      <c r="B27" s="55"/>
      <c r="C27" s="56"/>
      <c r="D27" s="54"/>
      <c r="E27" s="54"/>
      <c r="F27" s="54"/>
      <c r="G27" s="54"/>
      <c r="H27" s="6"/>
    </row>
    <row r="28" spans="1:13">
      <c r="A28" s="588"/>
      <c r="B28" s="201"/>
      <c r="C28" s="56"/>
      <c r="D28" s="54"/>
      <c r="E28" s="54"/>
      <c r="F28" s="54"/>
      <c r="G28" s="54"/>
      <c r="H28" s="6"/>
    </row>
    <row r="29" spans="1:13" ht="15" thickBot="1">
      <c r="A29" s="57"/>
      <c r="B29" s="58"/>
      <c r="C29" s="59"/>
      <c r="D29" s="58"/>
      <c r="E29" s="58"/>
      <c r="F29" s="58"/>
      <c r="G29" s="58"/>
      <c r="H29" s="60"/>
      <c r="I29" s="199"/>
      <c r="J29" s="199"/>
      <c r="K29" s="199"/>
      <c r="L29" s="199"/>
    </row>
    <row r="30" spans="1:13" ht="15" thickBot="1">
      <c r="A30" s="583" t="s">
        <v>32</v>
      </c>
      <c r="B30" s="589"/>
      <c r="C30" s="584"/>
      <c r="D30" s="584"/>
      <c r="E30" s="584"/>
      <c r="F30" s="584"/>
      <c r="G30" s="584"/>
      <c r="H30" s="585"/>
      <c r="I30" s="199"/>
      <c r="J30" s="199"/>
      <c r="K30" s="199"/>
      <c r="L30" s="199"/>
    </row>
    <row r="31" spans="1:13">
      <c r="A31" s="61"/>
      <c r="B31" s="62"/>
      <c r="C31" s="62"/>
      <c r="D31" s="62"/>
      <c r="E31" s="62"/>
      <c r="F31" s="62"/>
      <c r="G31" s="62"/>
      <c r="H31" s="63"/>
      <c r="I31" s="199"/>
      <c r="J31" s="199"/>
      <c r="K31" s="199"/>
      <c r="L31" s="199"/>
    </row>
    <row r="32" spans="1:13">
      <c r="A32" s="64" t="s">
        <v>33</v>
      </c>
      <c r="B32" s="65"/>
      <c r="C32" s="66">
        <f>B12</f>
        <v>1000</v>
      </c>
      <c r="D32" s="5"/>
      <c r="E32" s="54"/>
      <c r="F32" s="54"/>
      <c r="G32" s="54"/>
      <c r="H32" s="6"/>
      <c r="I32" s="199"/>
      <c r="J32" s="199"/>
      <c r="K32" s="199"/>
      <c r="L32" s="199"/>
      <c r="M32" s="173"/>
    </row>
    <row r="33" spans="1:13">
      <c r="A33" s="64" t="s">
        <v>34</v>
      </c>
      <c r="B33" s="67" t="s">
        <v>35</v>
      </c>
      <c r="C33" s="68">
        <f>B23+C23+D23+E23+F23+H23</f>
        <v>0</v>
      </c>
      <c r="D33" s="26" t="s">
        <v>36</v>
      </c>
      <c r="E33" s="69"/>
      <c r="F33" s="69"/>
      <c r="G33" s="5"/>
      <c r="H33" s="6"/>
      <c r="I33" s="199"/>
      <c r="J33" s="199"/>
      <c r="K33" s="199"/>
      <c r="L33" s="199"/>
      <c r="M33" s="173"/>
    </row>
    <row r="34" spans="1:13">
      <c r="A34" s="64" t="s">
        <v>37</v>
      </c>
      <c r="B34" s="70" t="s">
        <v>35</v>
      </c>
      <c r="C34" s="71">
        <f>$B$26</f>
        <v>0</v>
      </c>
      <c r="D34" s="26" t="s">
        <v>38</v>
      </c>
      <c r="E34" s="69"/>
      <c r="F34" s="69"/>
      <c r="G34" s="5"/>
      <c r="H34" s="6"/>
      <c r="I34" s="173"/>
      <c r="J34" s="173"/>
      <c r="K34" s="173"/>
      <c r="L34" s="173"/>
      <c r="M34" s="173"/>
    </row>
    <row r="35" spans="1:13">
      <c r="A35" s="33" t="s">
        <v>39</v>
      </c>
      <c r="B35" s="72" t="s">
        <v>40</v>
      </c>
      <c r="C35" s="73">
        <f>C32-C33-C34</f>
        <v>1000</v>
      </c>
      <c r="D35" s="69"/>
      <c r="E35" s="69"/>
      <c r="F35" s="69"/>
      <c r="G35" s="5"/>
      <c r="H35" s="6"/>
      <c r="I35" s="174">
        <f>0.25*C35</f>
        <v>250</v>
      </c>
      <c r="J35" s="173"/>
      <c r="K35" s="173" t="s">
        <v>41</v>
      </c>
      <c r="L35" s="173"/>
      <c r="M35" s="173"/>
    </row>
    <row r="36" spans="1:13" ht="15" thickBot="1">
      <c r="A36" s="64"/>
      <c r="B36" s="65"/>
      <c r="C36" s="74"/>
      <c r="D36" s="69"/>
      <c r="E36" s="69"/>
      <c r="F36" s="69"/>
      <c r="G36" s="5"/>
      <c r="H36" s="6"/>
      <c r="I36" s="173"/>
      <c r="J36" s="173"/>
      <c r="K36" s="173"/>
      <c r="L36" s="173"/>
      <c r="M36" s="173"/>
    </row>
    <row r="37" spans="1:13">
      <c r="A37" s="590" t="s">
        <v>42</v>
      </c>
      <c r="B37" s="589"/>
      <c r="C37" s="589"/>
      <c r="D37" s="589"/>
      <c r="E37" s="589"/>
      <c r="F37" s="589"/>
      <c r="G37" s="589"/>
      <c r="H37" s="591"/>
      <c r="I37" s="173"/>
      <c r="J37" s="173"/>
      <c r="K37" s="173"/>
      <c r="L37" s="173"/>
    </row>
    <row r="38" spans="1:13" ht="25">
      <c r="A38" s="75"/>
      <c r="B38" s="592" t="s">
        <v>43</v>
      </c>
      <c r="C38" s="593"/>
      <c r="D38" s="203" t="s">
        <v>44</v>
      </c>
      <c r="E38" s="204" t="s">
        <v>45</v>
      </c>
      <c r="F38" s="76" t="s">
        <v>46</v>
      </c>
      <c r="G38" s="594" t="s">
        <v>47</v>
      </c>
      <c r="H38" s="595"/>
      <c r="I38" s="173"/>
      <c r="J38" s="173"/>
      <c r="K38" s="173"/>
      <c r="L38" s="173"/>
    </row>
    <row r="39" spans="1:13">
      <c r="A39" s="77">
        <v>1</v>
      </c>
      <c r="B39" s="596"/>
      <c r="C39" s="597"/>
      <c r="D39" s="188">
        <v>0</v>
      </c>
      <c r="E39" s="188">
        <v>0</v>
      </c>
      <c r="F39" s="171" t="str">
        <f>IF(E39&gt;0,(IFERROR(VLOOKUP(E10,'VLOOKUP 3'!$A$27:$B$33,2,FALSE),"")),"")</f>
        <v/>
      </c>
      <c r="G39" s="598">
        <f>SUM(D39:E39)</f>
        <v>0</v>
      </c>
      <c r="H39" s="599"/>
      <c r="I39" s="199"/>
      <c r="J39" s="199"/>
      <c r="K39" s="199"/>
      <c r="L39" s="199"/>
    </row>
    <row r="40" spans="1:13">
      <c r="A40" s="77">
        <v>2</v>
      </c>
      <c r="B40" s="596"/>
      <c r="C40" s="597"/>
      <c r="D40" s="188">
        <v>0</v>
      </c>
      <c r="E40" s="188">
        <v>0</v>
      </c>
      <c r="F40" s="171" t="str">
        <f>IF(E40&gt;0,(IFERROR(VLOOKUP(E10,'VLOOKUP 3'!$A$27:$B$33,2,FALSE),"")),"")</f>
        <v/>
      </c>
      <c r="G40" s="598">
        <f t="shared" ref="G40:G46" si="0">SUM(D40:E40)</f>
        <v>0</v>
      </c>
      <c r="H40" s="599"/>
    </row>
    <row r="41" spans="1:13">
      <c r="A41" s="77">
        <v>3</v>
      </c>
      <c r="B41" s="596"/>
      <c r="C41" s="597"/>
      <c r="D41" s="188">
        <v>0</v>
      </c>
      <c r="E41" s="188">
        <v>0</v>
      </c>
      <c r="F41" s="171" t="str">
        <f>IF(E41&gt;0,(IFERROR(VLOOKUP(E10,'VLOOKUP 3'!$A$27:$B$33,2,FALSE),"")),"")</f>
        <v/>
      </c>
      <c r="G41" s="598">
        <f t="shared" si="0"/>
        <v>0</v>
      </c>
      <c r="H41" s="599"/>
    </row>
    <row r="42" spans="1:13">
      <c r="A42" s="77">
        <v>4</v>
      </c>
      <c r="B42" s="596"/>
      <c r="C42" s="597"/>
      <c r="D42" s="188">
        <v>0</v>
      </c>
      <c r="E42" s="188">
        <v>0</v>
      </c>
      <c r="F42" s="171" t="str">
        <f>IF(E42&gt;0,(IFERROR(VLOOKUP(E10,'VLOOKUP 3'!$A$27:$B$33,2,FALSE),"")),"")</f>
        <v/>
      </c>
      <c r="G42" s="598">
        <f t="shared" si="0"/>
        <v>0</v>
      </c>
      <c r="H42" s="599"/>
    </row>
    <row r="43" spans="1:13">
      <c r="A43" s="77">
        <v>5</v>
      </c>
      <c r="B43" s="596"/>
      <c r="C43" s="597"/>
      <c r="D43" s="188">
        <v>0</v>
      </c>
      <c r="E43" s="188">
        <v>0</v>
      </c>
      <c r="F43" s="171" t="str">
        <f>IF(E43&gt;0,(IFERROR(VLOOKUP(E10,'VLOOKUP 3'!$A$27:$B$33,2,FALSE),"")),"")</f>
        <v/>
      </c>
      <c r="G43" s="598">
        <f t="shared" si="0"/>
        <v>0</v>
      </c>
      <c r="H43" s="599"/>
    </row>
    <row r="44" spans="1:13">
      <c r="A44" s="77">
        <v>6</v>
      </c>
      <c r="B44" s="596"/>
      <c r="C44" s="597"/>
      <c r="D44" s="188">
        <v>0</v>
      </c>
      <c r="E44" s="188">
        <v>0</v>
      </c>
      <c r="F44" s="171" t="str">
        <f>IF(E44&gt;0,(IFERROR(VLOOKUP(E10,'VLOOKUP 3'!$A$27:$B$33,2,FALSE),"")),"")</f>
        <v/>
      </c>
      <c r="G44" s="598">
        <f t="shared" si="0"/>
        <v>0</v>
      </c>
      <c r="H44" s="599"/>
    </row>
    <row r="45" spans="1:13">
      <c r="A45" s="77">
        <v>7</v>
      </c>
      <c r="B45" s="596"/>
      <c r="C45" s="597"/>
      <c r="D45" s="188">
        <v>0</v>
      </c>
      <c r="E45" s="188">
        <v>0</v>
      </c>
      <c r="F45" s="171" t="str">
        <f>IF(E45&gt;0,(IFERROR(VLOOKUP(E10,'VLOOKUP 3'!$A$27:$B$33,2,FALSE),"")),"")</f>
        <v/>
      </c>
      <c r="G45" s="598">
        <f t="shared" si="0"/>
        <v>0</v>
      </c>
      <c r="H45" s="599"/>
    </row>
    <row r="46" spans="1:13">
      <c r="A46" s="77">
        <v>8</v>
      </c>
      <c r="B46" s="602"/>
      <c r="C46" s="603"/>
      <c r="D46" s="189">
        <v>0</v>
      </c>
      <c r="E46" s="189">
        <v>0</v>
      </c>
      <c r="F46" s="172" t="str">
        <f>IF(E46&gt;0,(IFERROR(VLOOKUP(E10,'VLOOKUP 3'!$A$27:$B$33,2,FALSE),"")),"")</f>
        <v/>
      </c>
      <c r="G46" s="604">
        <f t="shared" si="0"/>
        <v>0</v>
      </c>
      <c r="H46" s="605"/>
    </row>
    <row r="47" spans="1:13">
      <c r="A47" s="78"/>
      <c r="B47" s="606" t="s">
        <v>48</v>
      </c>
      <c r="C47" s="606"/>
      <c r="D47" s="606"/>
      <c r="E47" s="606"/>
      <c r="F47" s="606"/>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607" t="str">
        <f>$B$47</f>
        <v>Monthly total income for all occupants that do not have shelter component</v>
      </c>
      <c r="B50" s="608"/>
      <c r="C50" s="608"/>
      <c r="D50" s="82">
        <f>$H$47</f>
        <v>0</v>
      </c>
      <c r="E50" s="5" t="s">
        <v>49</v>
      </c>
      <c r="F50" s="5"/>
      <c r="G50" s="5"/>
      <c r="H50" s="6"/>
    </row>
    <row r="51" spans="1:8">
      <c r="A51" s="64" t="s">
        <v>17</v>
      </c>
      <c r="B51" s="5"/>
      <c r="C51" s="83"/>
      <c r="D51" s="84">
        <f>$H$12</f>
        <v>0.3</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t="str">
        <f>IF(H48&gt;0,"TO BE COMPLETED","LEAVE SECTION BLANK")</f>
        <v>LEAVE SECTION BLANK</v>
      </c>
      <c r="H54" s="202"/>
    </row>
    <row r="55" spans="1:8" ht="25.5" customHeight="1">
      <c r="A55" s="89"/>
      <c r="B55" s="592" t="s">
        <v>43</v>
      </c>
      <c r="C55" s="593"/>
      <c r="D55" s="76" t="s">
        <v>56</v>
      </c>
      <c r="E55" s="600" t="s">
        <v>57</v>
      </c>
      <c r="F55" s="601"/>
      <c r="G55" s="5"/>
      <c r="H55" s="6"/>
    </row>
    <row r="56" spans="1:8">
      <c r="A56" s="77">
        <v>1</v>
      </c>
      <c r="B56" s="611" t="str">
        <f>IF(F39="Yes",B39,"")</f>
        <v/>
      </c>
      <c r="C56" s="612"/>
      <c r="D56" s="190"/>
      <c r="E56" s="613">
        <v>0</v>
      </c>
      <c r="F56" s="614"/>
      <c r="G56" s="5"/>
      <c r="H56" s="6"/>
    </row>
    <row r="57" spans="1:8">
      <c r="A57" s="77">
        <v>2</v>
      </c>
      <c r="B57" s="611" t="str">
        <f>IF(F40="Yes",B40,"")</f>
        <v/>
      </c>
      <c r="C57" s="612"/>
      <c r="D57" s="190"/>
      <c r="E57" s="613">
        <v>0</v>
      </c>
      <c r="F57" s="614"/>
      <c r="G57" s="5"/>
      <c r="H57" s="6"/>
    </row>
    <row r="58" spans="1:8">
      <c r="A58" s="77">
        <v>3</v>
      </c>
      <c r="B58" s="611" t="str">
        <f t="shared" ref="B58:B63" si="1">IF(F41="Yes",B41,"")</f>
        <v/>
      </c>
      <c r="C58" s="612"/>
      <c r="D58" s="190"/>
      <c r="E58" s="613">
        <v>0</v>
      </c>
      <c r="F58" s="614"/>
      <c r="G58" s="5"/>
      <c r="H58" s="6"/>
    </row>
    <row r="59" spans="1:8">
      <c r="A59" s="77">
        <v>4</v>
      </c>
      <c r="B59" s="611" t="str">
        <f t="shared" si="1"/>
        <v/>
      </c>
      <c r="C59" s="612"/>
      <c r="D59" s="190"/>
      <c r="E59" s="613">
        <v>0</v>
      </c>
      <c r="F59" s="614"/>
      <c r="G59" s="5"/>
      <c r="H59" s="6"/>
    </row>
    <row r="60" spans="1:8">
      <c r="A60" s="77">
        <v>5</v>
      </c>
      <c r="B60" s="611" t="str">
        <f t="shared" si="1"/>
        <v/>
      </c>
      <c r="C60" s="612"/>
      <c r="D60" s="190"/>
      <c r="E60" s="613">
        <v>0</v>
      </c>
      <c r="F60" s="614"/>
      <c r="G60" s="5"/>
      <c r="H60" s="6"/>
    </row>
    <row r="61" spans="1:8">
      <c r="A61" s="77">
        <v>6</v>
      </c>
      <c r="B61" s="611" t="str">
        <f t="shared" si="1"/>
        <v/>
      </c>
      <c r="C61" s="612"/>
      <c r="D61" s="190"/>
      <c r="E61" s="613">
        <v>0</v>
      </c>
      <c r="F61" s="614"/>
      <c r="G61" s="5"/>
      <c r="H61" s="6"/>
    </row>
    <row r="62" spans="1:8">
      <c r="A62" s="77">
        <v>7</v>
      </c>
      <c r="B62" s="611" t="str">
        <f t="shared" si="1"/>
        <v/>
      </c>
      <c r="C62" s="612"/>
      <c r="D62" s="190"/>
      <c r="E62" s="613">
        <v>0</v>
      </c>
      <c r="F62" s="614"/>
      <c r="G62" s="5"/>
      <c r="H62" s="6"/>
    </row>
    <row r="63" spans="1:8">
      <c r="A63" s="78">
        <v>8</v>
      </c>
      <c r="B63" s="611" t="str">
        <f t="shared" si="1"/>
        <v/>
      </c>
      <c r="C63" s="612"/>
      <c r="D63" s="191"/>
      <c r="E63" s="615">
        <v>0</v>
      </c>
      <c r="F63" s="616"/>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ht="30" customHeight="1">
      <c r="A68" s="621" t="str">
        <f>IF(F64&gt;0,VLOOKUP(E10,'VLOOKUP 3'!A36:B42,2,FALSE),"")</f>
        <v/>
      </c>
      <c r="B68" s="622"/>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3'!C21,0)</f>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0.3</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f>D79+D52</f>
        <v>0</v>
      </c>
      <c r="E84" s="5" t="s">
        <v>75</v>
      </c>
      <c r="F84" s="626" t="str">
        <f>(IF(COUNTIF($F$39:$F$46,"Yes")&gt;(COUNTIF($E$56:$F$63,"&gt;0")),"ERROR - COMPLETE SECTION C. MISSING SHELTER INFO.",""))</f>
        <v/>
      </c>
      <c r="G84" s="626"/>
      <c r="H84" s="627"/>
    </row>
    <row r="85" spans="1:8">
      <c r="A85" s="33"/>
      <c r="B85" s="43"/>
      <c r="C85" s="43"/>
      <c r="D85" s="111"/>
      <c r="E85" s="5"/>
      <c r="F85" s="626"/>
      <c r="G85" s="626"/>
      <c r="H85" s="627"/>
    </row>
    <row r="86" spans="1:8" ht="14.25" customHeight="1">
      <c r="A86" s="628" t="s">
        <v>109</v>
      </c>
      <c r="B86" s="91" t="s">
        <v>77</v>
      </c>
      <c r="C86" s="93" t="s">
        <v>62</v>
      </c>
      <c r="D86" s="170" t="str">
        <f>IFERROR(IF('VLOOKUP 3'!J4=FALSE,(VLOOKUP('VLOOKUP 3'!$B$1,'Utility and Services Table'!$A:$D,2,FALSE)),"0"),"")</f>
        <v>0</v>
      </c>
      <c r="E86" s="96"/>
      <c r="F86" s="5"/>
      <c r="G86" s="5"/>
      <c r="H86" s="6"/>
    </row>
    <row r="87" spans="1:8">
      <c r="A87" s="628"/>
      <c r="B87" s="91" t="s">
        <v>78</v>
      </c>
      <c r="C87" s="93" t="s">
        <v>62</v>
      </c>
      <c r="D87" s="170" t="str">
        <f>IFERROR(IF('VLOOKUP 3'!J5=FALSE,(VLOOKUP('VLOOKUP 3'!$B$1,'Utility and Services Table'!$A:$D,4,FALSE)),"0"),"")</f>
        <v>0</v>
      </c>
      <c r="E87" s="96"/>
      <c r="F87" s="5"/>
      <c r="G87" s="5"/>
      <c r="H87" s="6"/>
    </row>
    <row r="88" spans="1:8">
      <c r="A88" s="37"/>
      <c r="B88" s="91"/>
      <c r="C88" s="93"/>
      <c r="D88" s="112"/>
      <c r="E88" s="96"/>
      <c r="F88" s="5"/>
      <c r="G88" s="5"/>
      <c r="H88" s="6"/>
    </row>
    <row r="89" spans="1:8">
      <c r="A89" s="37"/>
      <c r="B89" s="91" t="s">
        <v>79</v>
      </c>
      <c r="C89" s="93" t="s">
        <v>80</v>
      </c>
      <c r="D89" s="170" t="str">
        <f>IFERROR(IF('VLOOKUP 3'!J6=TRUE,(VLOOKUP('VLOOKUP 3'!$B$1,'Utility and Services Table'!$A:$D,3,FALSE)),"0"),"")</f>
        <v/>
      </c>
      <c r="E89" s="96"/>
      <c r="F89" s="5"/>
      <c r="G89" s="5"/>
      <c r="H89" s="6"/>
    </row>
    <row r="90" spans="1:8">
      <c r="A90" s="24" t="s">
        <v>81</v>
      </c>
      <c r="B90" s="5"/>
      <c r="C90" s="38" t="s">
        <v>82</v>
      </c>
      <c r="D90" s="198"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f>B12</f>
        <v>1000</v>
      </c>
      <c r="E94" s="5"/>
      <c r="F94" s="113"/>
      <c r="G94" s="5"/>
      <c r="H94" s="6"/>
    </row>
    <row r="95" spans="1:8">
      <c r="A95" s="109"/>
      <c r="B95" s="5"/>
      <c r="C95" s="115"/>
      <c r="D95" s="116"/>
      <c r="E95" s="5"/>
      <c r="F95" s="113"/>
      <c r="G95" s="5"/>
      <c r="H95" s="6"/>
    </row>
    <row r="96" spans="1:8">
      <c r="A96" s="117" t="s">
        <v>84</v>
      </c>
      <c r="B96" s="91" t="s">
        <v>77</v>
      </c>
      <c r="C96" s="118" t="s">
        <v>62</v>
      </c>
      <c r="D96" s="170" t="str">
        <f>IFERROR(VLOOKUP('VLOOKUP 3'!$B$1,'Utility and Services Table'!$A:$D,2,FALSE),"")</f>
        <v/>
      </c>
      <c r="E96" s="5"/>
      <c r="F96" s="113"/>
      <c r="G96" s="5"/>
      <c r="H96" s="6"/>
    </row>
    <row r="97" spans="1:11">
      <c r="A97" s="64"/>
      <c r="B97" s="91" t="s">
        <v>78</v>
      </c>
      <c r="C97" s="118" t="s">
        <v>62</v>
      </c>
      <c r="D97" s="170" t="str">
        <f>IFERROR(VLOOKUP('VLOOKUP 3'!$B$1,'Utility and Services Table'!$A:$D,4,FALSE),"")</f>
        <v/>
      </c>
      <c r="E97" s="5"/>
      <c r="F97" s="113"/>
      <c r="G97" s="5"/>
      <c r="H97" s="6"/>
    </row>
    <row r="98" spans="1:11">
      <c r="A98" s="64"/>
      <c r="B98" s="91"/>
      <c r="C98" s="118"/>
      <c r="D98" s="170"/>
      <c r="E98" s="5"/>
      <c r="F98" s="113"/>
      <c r="G98" s="5"/>
      <c r="H98" s="6"/>
    </row>
    <row r="99" spans="1:11">
      <c r="A99" s="24"/>
      <c r="B99" s="91" t="s">
        <v>79</v>
      </c>
      <c r="C99" s="118" t="s">
        <v>62</v>
      </c>
      <c r="D99" s="170" t="str">
        <f>IFERROR(IF('VLOOKUP 3'!J6=TRUE,(VLOOKUP('VLOOKUP 3'!$B$1,'Utility and Services Table'!$A:$D,3,FALSE)),"0"),"")</f>
        <v/>
      </c>
      <c r="E99" s="5"/>
      <c r="F99" s="113"/>
      <c r="G99" s="5"/>
      <c r="H99" s="6"/>
    </row>
    <row r="100" spans="1:11" ht="7" customHeight="1">
      <c r="A100" s="24"/>
      <c r="B100" s="91"/>
      <c r="C100" s="118"/>
      <c r="D100" s="114"/>
      <c r="E100" s="629" t="str">
        <f>IF(D101&lt;=I35,"","If lower than Adjustment for Services in A, the rule of a maximum of 20% of your full occupancy charge to services rule was applied.")</f>
        <v/>
      </c>
      <c r="F100" s="629"/>
      <c r="G100" s="629"/>
      <c r="H100" s="630"/>
    </row>
    <row r="101" spans="1:11" ht="23.5" customHeight="1">
      <c r="A101" s="24"/>
      <c r="B101" s="91" t="s">
        <v>85</v>
      </c>
      <c r="C101" s="118" t="s">
        <v>62</v>
      </c>
      <c r="D101" s="114">
        <f>IF(SUM(B23+C23+D23+E23+F23+H23)&gt;B12*0.2,B12*0.2,SUM(B23+C23+D23+E23+F23+H23))</f>
        <v>0</v>
      </c>
      <c r="E101" s="629"/>
      <c r="F101" s="629"/>
      <c r="G101" s="629"/>
      <c r="H101" s="630"/>
    </row>
    <row r="102" spans="1:11">
      <c r="A102" s="24"/>
      <c r="B102" s="91" t="s">
        <v>86</v>
      </c>
      <c r="C102" s="118" t="s">
        <v>62</v>
      </c>
      <c r="D102" s="114">
        <f>IF(B28="Yes",B26,0)</f>
        <v>0</v>
      </c>
      <c r="E102" s="119"/>
      <c r="F102" s="119"/>
      <c r="G102" s="119"/>
      <c r="H102" s="120"/>
    </row>
    <row r="103" spans="1:11">
      <c r="A103" s="24"/>
      <c r="B103" s="205"/>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583" t="s">
        <v>92</v>
      </c>
      <c r="B107" s="584"/>
      <c r="C107" s="584"/>
      <c r="D107" s="584"/>
      <c r="E107" s="584"/>
      <c r="F107" s="584"/>
      <c r="G107" s="584"/>
      <c r="H107" s="585"/>
      <c r="K107" s="200"/>
    </row>
    <row r="108" spans="1:11">
      <c r="A108" s="61"/>
      <c r="B108" s="62"/>
      <c r="C108" s="62"/>
      <c r="D108" s="62"/>
      <c r="E108" s="62"/>
      <c r="F108" s="62"/>
      <c r="G108" s="62"/>
      <c r="H108" s="63"/>
    </row>
    <row r="109" spans="1:11">
      <c r="A109" s="37" t="s">
        <v>93</v>
      </c>
      <c r="B109" s="5"/>
      <c r="C109" s="5"/>
      <c r="D109" s="66">
        <f>$C$35</f>
        <v>1000</v>
      </c>
      <c r="E109" s="5" t="s">
        <v>94</v>
      </c>
      <c r="F109" s="5"/>
      <c r="G109" s="5"/>
      <c r="H109" s="6"/>
    </row>
    <row r="110" spans="1:11">
      <c r="A110" s="37" t="s">
        <v>95</v>
      </c>
      <c r="B110" s="5"/>
      <c r="C110" s="93" t="s">
        <v>62</v>
      </c>
      <c r="D110" s="66">
        <f>MAX(D90,D105)</f>
        <v>0</v>
      </c>
      <c r="E110" s="56" t="s">
        <v>96</v>
      </c>
      <c r="F110" s="5"/>
      <c r="G110" s="5"/>
      <c r="H110" s="6"/>
    </row>
    <row r="111" spans="1:11">
      <c r="A111" s="631" t="s">
        <v>97</v>
      </c>
      <c r="B111" s="632"/>
      <c r="C111" s="93" t="s">
        <v>62</v>
      </c>
      <c r="D111" s="196">
        <v>0</v>
      </c>
      <c r="E111" s="56" t="s">
        <v>98</v>
      </c>
      <c r="F111" s="5"/>
      <c r="G111" s="5"/>
      <c r="H111" s="6"/>
    </row>
    <row r="112" spans="1:11">
      <c r="A112" s="24" t="s">
        <v>99</v>
      </c>
      <c r="B112" s="5"/>
      <c r="C112" s="38" t="s">
        <v>100</v>
      </c>
      <c r="D112" s="121">
        <f>ROUND(MAX(D109-D110-D111,0), 0)</f>
        <v>1000</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f>$B$12</f>
        <v>1000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1000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619"/>
      <c r="C121" s="620"/>
      <c r="D121" s="5"/>
      <c r="E121" s="91" t="s">
        <v>107</v>
      </c>
      <c r="F121" s="197"/>
      <c r="G121" s="5"/>
      <c r="H121" s="6"/>
    </row>
    <row r="122" spans="1:8">
      <c r="A122" s="37"/>
      <c r="B122" s="5"/>
      <c r="C122" s="5"/>
      <c r="D122" s="5"/>
      <c r="E122" s="91"/>
      <c r="F122" s="5"/>
      <c r="G122" s="5"/>
      <c r="H122" s="6"/>
    </row>
    <row r="123" spans="1:8">
      <c r="A123" s="37" t="s">
        <v>108</v>
      </c>
      <c r="B123" s="619"/>
      <c r="C123" s="620"/>
      <c r="D123" s="5"/>
      <c r="E123" s="91" t="s">
        <v>107</v>
      </c>
      <c r="F123" s="197"/>
      <c r="G123" s="5"/>
      <c r="H123" s="6"/>
    </row>
    <row r="124" spans="1:8" ht="15" thickBot="1">
      <c r="A124" s="57"/>
      <c r="B124" s="59"/>
      <c r="C124" s="59"/>
      <c r="D124" s="59"/>
      <c r="E124" s="59"/>
      <c r="F124" s="59"/>
      <c r="G124" s="59"/>
      <c r="H124" s="60"/>
    </row>
  </sheetData>
  <sheetProtection selectLockedCells="1"/>
  <mergeCells count="58">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s>
  <conditionalFormatting sqref="G39:H46">
    <cfRule type="expression" priority="1">
      <formula>AND+$F$39:$F$46="Yes"</formula>
    </cfRule>
  </conditionalFormatting>
  <dataValidations count="1">
    <dataValidation type="list" allowBlank="1" showInputMessage="1" showErrorMessage="1" sqref="B28" xr:uid="{E2E825D0-84B7-4FBF-B7C0-D3B0A5AC0AC7}">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1022350</xdr:colOff>
                    <xdr:row>3</xdr:row>
                    <xdr:rowOff>12700</xdr:rowOff>
                  </from>
                  <to>
                    <xdr:col>2</xdr:col>
                    <xdr:colOff>793750</xdr:colOff>
                    <xdr:row>4</xdr:row>
                    <xdr:rowOff>31750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3</xdr:col>
                    <xdr:colOff>31750</xdr:colOff>
                    <xdr:row>64</xdr:row>
                    <xdr:rowOff>165100</xdr:rowOff>
                  </from>
                  <to>
                    <xdr:col>3</xdr:col>
                    <xdr:colOff>1555750</xdr:colOff>
                    <xdr:row>66</xdr:row>
                    <xdr:rowOff>12700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7676" r:id="rId31" name="Option Button 28">
              <controlPr defaultSize="0" autoFill="0" autoLine="0" autoPict="0">
                <anchor moveWithCells="1">
                  <from>
                    <xdr:col>5</xdr:col>
                    <xdr:colOff>438150</xdr:colOff>
                    <xdr:row>65</xdr:row>
                    <xdr:rowOff>107950</xdr:rowOff>
                  </from>
                  <to>
                    <xdr:col>5</xdr:col>
                    <xdr:colOff>742950</xdr:colOff>
                    <xdr:row>67</xdr:row>
                    <xdr:rowOff>88900</xdr:rowOff>
                  </to>
                </anchor>
              </controlPr>
            </control>
          </mc:Choice>
        </mc:AlternateContent>
        <mc:AlternateContent xmlns:mc="http://schemas.openxmlformats.org/markup-compatibility/2006">
          <mc:Choice Requires="x14">
            <control shapeId="27677" r:id="rId32" name="Option Button 29">
              <controlPr defaultSize="0" autoFill="0" autoLine="0" autoPict="0">
                <anchor moveWithCells="1">
                  <from>
                    <xdr:col>5</xdr:col>
                    <xdr:colOff>850900</xdr:colOff>
                    <xdr:row>65</xdr:row>
                    <xdr:rowOff>107950</xdr:rowOff>
                  </from>
                  <to>
                    <xdr:col>5</xdr:col>
                    <xdr:colOff>1155700</xdr:colOff>
                    <xdr:row>67</xdr:row>
                    <xdr:rowOff>88900</xdr:rowOff>
                  </to>
                </anchor>
              </controlPr>
            </control>
          </mc:Choice>
        </mc:AlternateContent>
        <mc:AlternateContent xmlns:mc="http://schemas.openxmlformats.org/markup-compatibility/2006">
          <mc:Choice Requires="x14">
            <control shapeId="27678" r:id="rId33" name="Option Button 30">
              <controlPr defaultSize="0" autoFill="0" autoLine="0" autoPict="0">
                <anchor moveWithCells="1">
                  <from>
                    <xdr:col>6</xdr:col>
                    <xdr:colOff>76200</xdr:colOff>
                    <xdr:row>65</xdr:row>
                    <xdr:rowOff>88900</xdr:rowOff>
                  </from>
                  <to>
                    <xdr:col>6</xdr:col>
                    <xdr:colOff>298450</xdr:colOff>
                    <xdr:row>67</xdr:row>
                    <xdr:rowOff>76200</xdr:rowOff>
                  </to>
                </anchor>
              </controlPr>
            </control>
          </mc:Choice>
        </mc:AlternateContent>
        <mc:AlternateContent xmlns:mc="http://schemas.openxmlformats.org/markup-compatibility/2006">
          <mc:Choice Requires="x14">
            <control shapeId="27679" r:id="rId34" name="Option Button 31">
              <controlPr defaultSize="0" autoFill="0" autoLine="0" autoPict="0">
                <anchor moveWithCells="1">
                  <from>
                    <xdr:col>6</xdr:col>
                    <xdr:colOff>412750</xdr:colOff>
                    <xdr:row>65</xdr:row>
                    <xdr:rowOff>107950</xdr:rowOff>
                  </from>
                  <to>
                    <xdr:col>6</xdr:col>
                    <xdr:colOff>717550</xdr:colOff>
                    <xdr:row>67</xdr:row>
                    <xdr:rowOff>88900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1</xdr:col>
                    <xdr:colOff>1009650</xdr:colOff>
                    <xdr:row>17</xdr:row>
                    <xdr:rowOff>0</xdr:rowOff>
                  </from>
                  <to>
                    <xdr:col>2</xdr:col>
                    <xdr:colOff>266700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C3ACBE-8E27-427B-994E-DCA29EEE2266}">
          <x14:formula1>
            <xm:f>'VLOOKUP 1'!$L$4:$L$5</xm:f>
          </x14:formula1>
          <xm:sqref>H4</xm:sqref>
        </x14:dataValidation>
        <x14:dataValidation type="list" allowBlank="1" showInputMessage="1" showErrorMessage="1" xr:uid="{FA04E067-B3CE-49A4-9EB7-FA4B686FF2A6}">
          <x14:formula1>
            <xm:f>'VLOOKUP 3'!$A$4:$A$11</xm:f>
          </x14:formula1>
          <xm:sqref>E10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H124"/>
  <sheetViews>
    <sheetView topLeftCell="A78" zoomScale="98" zoomScaleNormal="98" workbookViewId="0">
      <selection activeCell="D90" sqref="D90"/>
    </sheetView>
  </sheetViews>
  <sheetFormatPr baseColWidth="10"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578" t="s">
        <v>0</v>
      </c>
      <c r="B1" s="579"/>
      <c r="C1" s="579"/>
      <c r="D1" s="579"/>
      <c r="E1" s="579"/>
      <c r="F1" s="579"/>
      <c r="G1" s="579"/>
      <c r="H1" s="580"/>
    </row>
    <row r="2" spans="1:8" ht="15" thickBot="1">
      <c r="A2" s="1" t="s">
        <v>1</v>
      </c>
      <c r="B2" s="581"/>
      <c r="C2" s="582"/>
      <c r="D2" s="582"/>
      <c r="E2" s="2" t="s">
        <v>2</v>
      </c>
      <c r="F2" s="175"/>
      <c r="G2" s="2" t="s">
        <v>3</v>
      </c>
      <c r="H2" s="176"/>
    </row>
    <row r="3" spans="1:8">
      <c r="A3" s="3"/>
      <c r="B3" s="4"/>
      <c r="C3" s="4"/>
      <c r="D3" s="4"/>
      <c r="E3" s="5"/>
      <c r="F3" s="5"/>
      <c r="G3" s="5"/>
      <c r="H3" s="6"/>
    </row>
    <row r="4" spans="1:8">
      <c r="A4" s="7" t="s">
        <v>4</v>
      </c>
      <c r="B4" s="177"/>
      <c r="C4" s="177"/>
      <c r="D4" s="177"/>
      <c r="E4" s="5"/>
      <c r="F4" s="5" t="s">
        <v>5</v>
      </c>
      <c r="G4" s="8"/>
      <c r="H4" s="9"/>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t="s">
        <v>110</v>
      </c>
      <c r="C7" s="587"/>
      <c r="D7" s="587"/>
      <c r="E7" s="587"/>
      <c r="F7" s="587"/>
      <c r="G7" s="11" t="s">
        <v>8</v>
      </c>
      <c r="H7" s="178"/>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c r="C10" s="179"/>
      <c r="D10" s="179"/>
      <c r="E10" s="22"/>
      <c r="F10" s="179"/>
      <c r="G10" s="23"/>
      <c r="H10" s="180"/>
    </row>
    <row r="11" spans="1:8">
      <c r="A11" s="21"/>
      <c r="B11" s="23"/>
      <c r="C11" s="23"/>
      <c r="D11" s="23"/>
      <c r="E11" s="23"/>
      <c r="F11" s="23"/>
      <c r="G11" s="23"/>
      <c r="H11" s="6"/>
    </row>
    <row r="12" spans="1:8">
      <c r="A12" s="24" t="s">
        <v>15</v>
      </c>
      <c r="B12" s="25">
        <v>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c r="C16" s="5"/>
      <c r="D16" s="38" t="s">
        <v>20</v>
      </c>
      <c r="E16" s="181"/>
      <c r="F16" s="39"/>
      <c r="G16" s="5"/>
      <c r="H16" s="6"/>
    </row>
    <row r="17" spans="1:8">
      <c r="A17" s="24"/>
      <c r="B17" s="5"/>
      <c r="C17" s="5"/>
      <c r="D17" s="31"/>
      <c r="E17" s="39"/>
      <c r="F17" s="39"/>
      <c r="G17" s="5"/>
      <c r="H17" s="6"/>
    </row>
    <row r="18" spans="1:8">
      <c r="A18" s="24" t="s">
        <v>21</v>
      </c>
      <c r="B18" s="40"/>
      <c r="C18" s="40"/>
      <c r="D18" s="31"/>
      <c r="E18" s="41" t="s">
        <v>22</v>
      </c>
      <c r="F18" s="182"/>
      <c r="G18" s="182"/>
      <c r="H18" s="6"/>
    </row>
    <row r="19" spans="1:8">
      <c r="A19" s="33"/>
      <c r="B19" s="42"/>
      <c r="C19" s="42"/>
      <c r="D19" s="42"/>
      <c r="E19" s="42"/>
      <c r="F19" s="42"/>
      <c r="G19" s="43"/>
      <c r="H19" s="44"/>
    </row>
    <row r="20" spans="1:8">
      <c r="A20" s="33" t="s">
        <v>23</v>
      </c>
      <c r="B20" s="40"/>
      <c r="C20" s="40"/>
      <c r="D20" s="40"/>
      <c r="E20" s="45" t="s">
        <v>111</v>
      </c>
      <c r="F20" s="286"/>
      <c r="G20" s="287"/>
      <c r="H20" s="47"/>
    </row>
    <row r="21" spans="1:8">
      <c r="A21" s="33"/>
      <c r="B21" s="42"/>
      <c r="C21" s="48"/>
      <c r="D21" s="42"/>
      <c r="E21" s="42"/>
      <c r="F21" s="42"/>
      <c r="G21" s="43"/>
      <c r="H21" s="44"/>
    </row>
    <row r="22" spans="1:8">
      <c r="A22" s="33" t="s">
        <v>25</v>
      </c>
      <c r="B22" s="183"/>
      <c r="C22" s="183"/>
      <c r="D22" s="183"/>
      <c r="E22" s="183"/>
      <c r="F22" s="183"/>
      <c r="G22" s="27" t="s">
        <v>26</v>
      </c>
      <c r="H22" s="184"/>
    </row>
    <row r="23" spans="1:8">
      <c r="A23" s="50" t="s">
        <v>27</v>
      </c>
      <c r="B23" s="185">
        <v>0</v>
      </c>
      <c r="C23" s="185">
        <v>0</v>
      </c>
      <c r="D23" s="185">
        <v>0</v>
      </c>
      <c r="E23" s="185">
        <v>0</v>
      </c>
      <c r="F23" s="185">
        <v>0</v>
      </c>
      <c r="G23" s="51"/>
      <c r="H23" s="186">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7"/>
      <c r="C26" s="56" t="s">
        <v>30</v>
      </c>
      <c r="D26" s="54"/>
      <c r="E26" s="54"/>
      <c r="F26" s="54"/>
      <c r="G26" s="54"/>
      <c r="H26" s="6"/>
    </row>
    <row r="27" spans="1:8" ht="14.25" customHeight="1">
      <c r="A27" s="588" t="s">
        <v>31</v>
      </c>
      <c r="B27" s="55"/>
      <c r="C27" s="56"/>
      <c r="D27" s="54"/>
      <c r="E27" s="54"/>
      <c r="F27" s="54"/>
      <c r="G27" s="54"/>
      <c r="H27" s="6"/>
    </row>
    <row r="28" spans="1:8">
      <c r="A28" s="588"/>
      <c r="B28" s="201"/>
      <c r="C28" s="56"/>
      <c r="D28" s="54"/>
      <c r="E28" s="54"/>
      <c r="F28" s="54"/>
      <c r="G28" s="54"/>
      <c r="H28" s="6"/>
    </row>
    <row r="29" spans="1:8" ht="15" thickBot="1">
      <c r="A29" s="57"/>
      <c r="B29" s="58"/>
      <c r="C29" s="59"/>
      <c r="D29" s="58"/>
      <c r="E29" s="58"/>
      <c r="F29" s="58"/>
      <c r="G29" s="58"/>
      <c r="H29" s="60"/>
    </row>
    <row r="30" spans="1:8" ht="15" thickBot="1">
      <c r="A30" s="583" t="s">
        <v>32</v>
      </c>
      <c r="B30" s="589"/>
      <c r="C30" s="584"/>
      <c r="D30" s="584"/>
      <c r="E30" s="584"/>
      <c r="F30" s="584"/>
      <c r="G30" s="584"/>
      <c r="H30" s="585"/>
    </row>
    <row r="31" spans="1:8">
      <c r="A31" s="61"/>
      <c r="B31" s="62"/>
      <c r="C31" s="62"/>
      <c r="D31" s="62"/>
      <c r="E31" s="62"/>
      <c r="F31" s="62"/>
      <c r="G31" s="62"/>
      <c r="H31" s="63"/>
    </row>
    <row r="32" spans="1:8">
      <c r="A32" s="64" t="s">
        <v>33</v>
      </c>
      <c r="B32" s="65"/>
      <c r="C32" s="66">
        <v>0</v>
      </c>
      <c r="D32" s="5"/>
      <c r="E32" s="54"/>
      <c r="F32" s="54"/>
      <c r="G32" s="54"/>
      <c r="H32" s="6"/>
    </row>
    <row r="33" spans="1:8">
      <c r="A33" s="64" t="s">
        <v>34</v>
      </c>
      <c r="B33" s="67" t="s">
        <v>35</v>
      </c>
      <c r="C33" s="68">
        <v>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0</v>
      </c>
      <c r="D35" s="69"/>
      <c r="E35" s="69"/>
      <c r="F35" s="69"/>
      <c r="G35" s="5"/>
      <c r="H35" s="6"/>
    </row>
    <row r="36" spans="1:8" ht="15" thickBot="1">
      <c r="A36" s="64"/>
      <c r="B36" s="65"/>
      <c r="C36" s="74"/>
      <c r="D36" s="69"/>
      <c r="E36" s="69"/>
      <c r="F36" s="69"/>
      <c r="G36" s="5"/>
      <c r="H36" s="6"/>
    </row>
    <row r="37" spans="1:8">
      <c r="A37" s="590" t="s">
        <v>42</v>
      </c>
      <c r="B37" s="589"/>
      <c r="C37" s="589"/>
      <c r="D37" s="589"/>
      <c r="E37" s="589"/>
      <c r="F37" s="589"/>
      <c r="G37" s="589"/>
      <c r="H37" s="591"/>
    </row>
    <row r="38" spans="1:8" ht="37.5">
      <c r="A38" s="75"/>
      <c r="B38" s="592" t="s">
        <v>43</v>
      </c>
      <c r="C38" s="593"/>
      <c r="D38" s="203" t="s">
        <v>44</v>
      </c>
      <c r="E38" s="204" t="s">
        <v>45</v>
      </c>
      <c r="F38" s="76" t="s">
        <v>46</v>
      </c>
      <c r="G38" s="594" t="s">
        <v>47</v>
      </c>
      <c r="H38" s="595"/>
    </row>
    <row r="39" spans="1:8">
      <c r="A39" s="77">
        <v>1</v>
      </c>
      <c r="B39" s="596"/>
      <c r="C39" s="597"/>
      <c r="D39" s="188">
        <v>0</v>
      </c>
      <c r="E39" s="188">
        <v>0</v>
      </c>
      <c r="F39" s="171" t="s">
        <v>64</v>
      </c>
      <c r="G39" s="598">
        <v>0</v>
      </c>
      <c r="H39" s="599"/>
    </row>
    <row r="40" spans="1:8">
      <c r="A40" s="77">
        <v>2</v>
      </c>
      <c r="B40" s="596"/>
      <c r="C40" s="597"/>
      <c r="D40" s="188">
        <v>0</v>
      </c>
      <c r="E40" s="188">
        <v>0</v>
      </c>
      <c r="F40" s="171" t="s">
        <v>64</v>
      </c>
      <c r="G40" s="598">
        <v>0</v>
      </c>
      <c r="H40" s="599"/>
    </row>
    <row r="41" spans="1:8">
      <c r="A41" s="77">
        <v>3</v>
      </c>
      <c r="B41" s="596"/>
      <c r="C41" s="597"/>
      <c r="D41" s="188">
        <v>0</v>
      </c>
      <c r="E41" s="188">
        <v>0</v>
      </c>
      <c r="F41" s="171" t="s">
        <v>64</v>
      </c>
      <c r="G41" s="598">
        <v>0</v>
      </c>
      <c r="H41" s="599"/>
    </row>
    <row r="42" spans="1:8">
      <c r="A42" s="77">
        <v>4</v>
      </c>
      <c r="B42" s="596"/>
      <c r="C42" s="597"/>
      <c r="D42" s="188">
        <v>0</v>
      </c>
      <c r="E42" s="188">
        <v>0</v>
      </c>
      <c r="F42" s="171" t="s">
        <v>64</v>
      </c>
      <c r="G42" s="598">
        <v>0</v>
      </c>
      <c r="H42" s="599"/>
    </row>
    <row r="43" spans="1:8">
      <c r="A43" s="77">
        <v>5</v>
      </c>
      <c r="B43" s="596"/>
      <c r="C43" s="597"/>
      <c r="D43" s="188">
        <v>0</v>
      </c>
      <c r="E43" s="188">
        <v>0</v>
      </c>
      <c r="F43" s="171" t="s">
        <v>64</v>
      </c>
      <c r="G43" s="598">
        <v>0</v>
      </c>
      <c r="H43" s="599"/>
    </row>
    <row r="44" spans="1:8">
      <c r="A44" s="77">
        <v>6</v>
      </c>
      <c r="B44" s="596"/>
      <c r="C44" s="597"/>
      <c r="D44" s="188">
        <v>0</v>
      </c>
      <c r="E44" s="188">
        <v>0</v>
      </c>
      <c r="F44" s="171" t="s">
        <v>64</v>
      </c>
      <c r="G44" s="598">
        <v>0</v>
      </c>
      <c r="H44" s="599"/>
    </row>
    <row r="45" spans="1:8">
      <c r="A45" s="77">
        <v>7</v>
      </c>
      <c r="B45" s="596"/>
      <c r="C45" s="597"/>
      <c r="D45" s="188">
        <v>0</v>
      </c>
      <c r="E45" s="188">
        <v>0</v>
      </c>
      <c r="F45" s="171" t="s">
        <v>64</v>
      </c>
      <c r="G45" s="598">
        <v>0</v>
      </c>
      <c r="H45" s="599"/>
    </row>
    <row r="46" spans="1:8">
      <c r="A46" s="77">
        <v>8</v>
      </c>
      <c r="B46" s="602"/>
      <c r="C46" s="603"/>
      <c r="D46" s="189">
        <v>0</v>
      </c>
      <c r="E46" s="189">
        <v>0</v>
      </c>
      <c r="F46" s="171" t="s">
        <v>64</v>
      </c>
      <c r="G46" s="598">
        <v>0</v>
      </c>
      <c r="H46" s="599"/>
    </row>
    <row r="47" spans="1:8">
      <c r="A47" s="78"/>
      <c r="B47" s="606" t="s">
        <v>48</v>
      </c>
      <c r="C47" s="606"/>
      <c r="D47" s="606"/>
      <c r="E47" s="606"/>
      <c r="F47" s="606"/>
      <c r="G47" s="38" t="s">
        <v>49</v>
      </c>
      <c r="H47" s="79">
        <v>0</v>
      </c>
    </row>
    <row r="48" spans="1:8">
      <c r="A48" s="80"/>
      <c r="B48" s="38"/>
      <c r="C48" s="38"/>
      <c r="D48" s="38"/>
      <c r="E48" s="38"/>
      <c r="F48" s="38" t="s">
        <v>50</v>
      </c>
      <c r="G48" s="38" t="s">
        <v>51</v>
      </c>
      <c r="H48" s="79">
        <v>0</v>
      </c>
    </row>
    <row r="49" spans="1:8">
      <c r="A49" s="80"/>
      <c r="B49" s="38"/>
      <c r="C49" s="38"/>
      <c r="D49" s="38"/>
      <c r="E49" s="38"/>
      <c r="F49" s="38"/>
      <c r="G49" s="38"/>
      <c r="H49" s="81"/>
    </row>
    <row r="50" spans="1:8" ht="14.25" customHeight="1">
      <c r="A50" s="607" t="s">
        <v>48</v>
      </c>
      <c r="B50" s="608"/>
      <c r="C50" s="608"/>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t="s">
        <v>112</v>
      </c>
      <c r="H54" s="202"/>
    </row>
    <row r="55" spans="1:8" ht="25.5" customHeight="1">
      <c r="A55" s="89"/>
      <c r="B55" s="592" t="s">
        <v>43</v>
      </c>
      <c r="C55" s="593"/>
      <c r="D55" s="76" t="s">
        <v>56</v>
      </c>
      <c r="E55" s="600" t="s">
        <v>57</v>
      </c>
      <c r="F55" s="601"/>
      <c r="G55" s="5"/>
      <c r="H55" s="6"/>
    </row>
    <row r="56" spans="1:8">
      <c r="A56" s="77">
        <v>1</v>
      </c>
      <c r="B56" s="611"/>
      <c r="C56" s="612"/>
      <c r="D56" s="190"/>
      <c r="E56" s="613">
        <v>0</v>
      </c>
      <c r="F56" s="614"/>
      <c r="G56" s="5"/>
      <c r="H56" s="6"/>
    </row>
    <row r="57" spans="1:8">
      <c r="A57" s="77">
        <v>2</v>
      </c>
      <c r="B57" s="611" t="s">
        <v>64</v>
      </c>
      <c r="C57" s="612"/>
      <c r="D57" s="190"/>
      <c r="E57" s="613">
        <v>0</v>
      </c>
      <c r="F57" s="614"/>
      <c r="G57" s="5"/>
      <c r="H57" s="6"/>
    </row>
    <row r="58" spans="1:8">
      <c r="A58" s="77">
        <v>3</v>
      </c>
      <c r="B58" s="611" t="s">
        <v>64</v>
      </c>
      <c r="C58" s="612"/>
      <c r="D58" s="190"/>
      <c r="E58" s="613">
        <v>0</v>
      </c>
      <c r="F58" s="614"/>
      <c r="G58" s="5"/>
      <c r="H58" s="6"/>
    </row>
    <row r="59" spans="1:8">
      <c r="A59" s="77">
        <v>4</v>
      </c>
      <c r="B59" s="611" t="s">
        <v>64</v>
      </c>
      <c r="C59" s="612"/>
      <c r="D59" s="190"/>
      <c r="E59" s="613">
        <v>0</v>
      </c>
      <c r="F59" s="614"/>
      <c r="G59" s="5"/>
      <c r="H59" s="6"/>
    </row>
    <row r="60" spans="1:8">
      <c r="A60" s="77">
        <v>5</v>
      </c>
      <c r="B60" s="611" t="s">
        <v>64</v>
      </c>
      <c r="C60" s="612"/>
      <c r="D60" s="190"/>
      <c r="E60" s="613">
        <v>0</v>
      </c>
      <c r="F60" s="614"/>
      <c r="G60" s="5"/>
      <c r="H60" s="6"/>
    </row>
    <row r="61" spans="1:8">
      <c r="A61" s="77">
        <v>6</v>
      </c>
      <c r="B61" s="611" t="s">
        <v>64</v>
      </c>
      <c r="C61" s="612"/>
      <c r="D61" s="190"/>
      <c r="E61" s="613">
        <v>0</v>
      </c>
      <c r="F61" s="614"/>
      <c r="G61" s="5"/>
      <c r="H61" s="6"/>
    </row>
    <row r="62" spans="1:8">
      <c r="A62" s="77">
        <v>7</v>
      </c>
      <c r="B62" s="611" t="s">
        <v>64</v>
      </c>
      <c r="C62" s="612"/>
      <c r="D62" s="190"/>
      <c r="E62" s="613">
        <v>0</v>
      </c>
      <c r="F62" s="614"/>
      <c r="G62" s="5"/>
      <c r="H62" s="6"/>
    </row>
    <row r="63" spans="1:8">
      <c r="A63" s="78">
        <v>8</v>
      </c>
      <c r="B63" s="611" t="s">
        <v>64</v>
      </c>
      <c r="C63" s="612"/>
      <c r="D63" s="191"/>
      <c r="E63" s="615">
        <v>0</v>
      </c>
      <c r="F63" s="616"/>
      <c r="G63" s="5"/>
      <c r="H63" s="6"/>
    </row>
    <row r="64" spans="1:8">
      <c r="A64" s="80"/>
      <c r="B64" s="41"/>
      <c r="C64" s="41"/>
      <c r="D64" s="38" t="s">
        <v>58</v>
      </c>
      <c r="E64" s="38" t="s">
        <v>59</v>
      </c>
      <c r="F64" s="90">
        <v>0</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c r="A68" s="621" t="s">
        <v>64</v>
      </c>
      <c r="B68" s="622"/>
      <c r="C68" s="38"/>
      <c r="D68" s="38"/>
      <c r="E68" s="5"/>
      <c r="F68" s="38"/>
      <c r="G68" s="5"/>
      <c r="H68" s="6"/>
    </row>
    <row r="69" spans="1:8">
      <c r="A69" s="37"/>
      <c r="B69" s="91" t="s">
        <v>57</v>
      </c>
      <c r="C69" s="38" t="s">
        <v>59</v>
      </c>
      <c r="D69" s="92">
        <v>0</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v>0</v>
      </c>
      <c r="E73" s="5"/>
      <c r="F73" s="5"/>
      <c r="G73" s="38"/>
      <c r="H73" s="79"/>
    </row>
    <row r="74" spans="1:8">
      <c r="A74" s="37"/>
      <c r="B74" s="38"/>
      <c r="C74" s="38"/>
      <c r="D74" s="98"/>
      <c r="E74" s="5"/>
      <c r="F74" s="5"/>
      <c r="G74" s="38"/>
      <c r="H74" s="79"/>
    </row>
    <row r="75" spans="1:8">
      <c r="A75" s="37" t="s">
        <v>67</v>
      </c>
      <c r="B75" s="38"/>
      <c r="C75" s="38" t="s">
        <v>51</v>
      </c>
      <c r="D75" s="92">
        <v>0</v>
      </c>
      <c r="E75" s="5"/>
      <c r="F75" s="5"/>
      <c r="G75" s="38"/>
      <c r="H75" s="79"/>
    </row>
    <row r="76" spans="1:8">
      <c r="A76" s="37" t="s">
        <v>17</v>
      </c>
      <c r="B76" s="38"/>
      <c r="C76" s="38"/>
      <c r="D76" s="99">
        <v>0.3</v>
      </c>
      <c r="E76" s="5" t="s">
        <v>68</v>
      </c>
      <c r="F76" s="5"/>
      <c r="G76" s="38"/>
      <c r="H76" s="79"/>
    </row>
    <row r="77" spans="1:8">
      <c r="A77" s="64" t="s">
        <v>69</v>
      </c>
      <c r="B77" s="38"/>
      <c r="C77" s="38" t="s">
        <v>70</v>
      </c>
      <c r="D77" s="85">
        <v>0</v>
      </c>
      <c r="E77" s="5"/>
      <c r="F77" s="5"/>
      <c r="G77" s="38"/>
      <c r="H77" s="79"/>
    </row>
    <row r="78" spans="1:8">
      <c r="A78" s="64"/>
      <c r="B78" s="38"/>
      <c r="C78" s="38"/>
      <c r="D78" s="100"/>
      <c r="E78" s="5"/>
      <c r="F78" s="5"/>
      <c r="G78" s="38"/>
      <c r="H78" s="79"/>
    </row>
    <row r="79" spans="1:8">
      <c r="A79" s="64" t="s">
        <v>69</v>
      </c>
      <c r="B79" s="38"/>
      <c r="C79" s="101" t="s">
        <v>71</v>
      </c>
      <c r="D79" s="98">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v>0</v>
      </c>
      <c r="E84" s="5" t="s">
        <v>75</v>
      </c>
      <c r="F84" s="626" t="s">
        <v>64</v>
      </c>
      <c r="G84" s="626"/>
      <c r="H84" s="627"/>
    </row>
    <row r="85" spans="1:8">
      <c r="A85" s="33"/>
      <c r="B85" s="43"/>
      <c r="C85" s="43"/>
      <c r="D85" s="111"/>
      <c r="E85" s="5"/>
      <c r="F85" s="626"/>
      <c r="G85" s="626"/>
      <c r="H85" s="627"/>
    </row>
    <row r="86" spans="1:8" ht="14.25" customHeight="1">
      <c r="A86" s="628" t="s">
        <v>109</v>
      </c>
      <c r="B86" s="91" t="s">
        <v>77</v>
      </c>
      <c r="C86" s="93" t="s">
        <v>62</v>
      </c>
      <c r="D86" s="114">
        <v>0</v>
      </c>
      <c r="E86" s="96"/>
      <c r="F86" s="5"/>
      <c r="G86" s="5"/>
      <c r="H86" s="6"/>
    </row>
    <row r="87" spans="1:8">
      <c r="A87" s="628"/>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0</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v>0</v>
      </c>
      <c r="E94" s="5"/>
      <c r="F94" s="113"/>
      <c r="G94" s="5"/>
      <c r="H94" s="6"/>
    </row>
    <row r="95" spans="1:8">
      <c r="A95" s="109"/>
      <c r="B95" s="5"/>
      <c r="C95" s="115"/>
      <c r="D95" s="116"/>
      <c r="E95" s="5"/>
      <c r="F95" s="113"/>
      <c r="G95" s="5"/>
      <c r="H95" s="6"/>
    </row>
    <row r="96" spans="1:8">
      <c r="A96" s="117" t="s">
        <v>84</v>
      </c>
      <c r="B96" s="91" t="s">
        <v>77</v>
      </c>
      <c r="C96" s="118" t="s">
        <v>62</v>
      </c>
      <c r="D96" s="114">
        <v>0</v>
      </c>
      <c r="E96" s="5"/>
      <c r="F96" s="113"/>
      <c r="G96" s="5"/>
      <c r="H96" s="6"/>
    </row>
    <row r="97" spans="1:8">
      <c r="A97" s="64"/>
      <c r="B97" s="91" t="s">
        <v>78</v>
      </c>
      <c r="C97" s="118" t="s">
        <v>62</v>
      </c>
      <c r="D97" s="114">
        <v>0</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629" t="s">
        <v>64</v>
      </c>
      <c r="F100" s="629"/>
      <c r="G100" s="629"/>
      <c r="H100" s="630"/>
    </row>
    <row r="101" spans="1:8">
      <c r="A101" s="24"/>
      <c r="B101" s="91" t="s">
        <v>85</v>
      </c>
      <c r="C101" s="118" t="s">
        <v>62</v>
      </c>
      <c r="D101" s="114">
        <v>0</v>
      </c>
      <c r="E101" s="629"/>
      <c r="F101" s="629"/>
      <c r="G101" s="629"/>
      <c r="H101" s="630"/>
    </row>
    <row r="102" spans="1:8">
      <c r="A102" s="24"/>
      <c r="B102" s="91" t="s">
        <v>86</v>
      </c>
      <c r="C102" s="118" t="s">
        <v>62</v>
      </c>
      <c r="D102" s="114">
        <v>0</v>
      </c>
      <c r="E102" s="119"/>
      <c r="F102" s="119"/>
      <c r="G102" s="119"/>
      <c r="H102" s="120"/>
    </row>
    <row r="103" spans="1:8">
      <c r="A103" s="24"/>
      <c r="B103" s="205"/>
      <c r="C103" s="118"/>
      <c r="D103" s="114"/>
      <c r="E103" s="5"/>
      <c r="F103" s="113"/>
      <c r="G103" s="5"/>
      <c r="H103" s="6"/>
    </row>
    <row r="104" spans="1:8">
      <c r="A104" s="127" t="s">
        <v>87</v>
      </c>
      <c r="B104" s="91"/>
      <c r="C104" s="101" t="s">
        <v>88</v>
      </c>
      <c r="D104" s="114">
        <v>0</v>
      </c>
      <c r="E104" s="5"/>
      <c r="F104" s="113"/>
      <c r="G104" s="5"/>
      <c r="H104" s="6"/>
    </row>
    <row r="105" spans="1:8">
      <c r="A105" s="24" t="s">
        <v>89</v>
      </c>
      <c r="B105" s="5"/>
      <c r="C105" s="38" t="s">
        <v>90</v>
      </c>
      <c r="D105" s="114">
        <v>0</v>
      </c>
      <c r="E105" s="5" t="s">
        <v>91</v>
      </c>
      <c r="F105" s="113"/>
      <c r="G105" s="5"/>
      <c r="H105" s="6"/>
    </row>
    <row r="106" spans="1:8" ht="15" thickBot="1">
      <c r="A106" s="5"/>
      <c r="B106" s="5"/>
      <c r="C106" s="5"/>
      <c r="D106" s="5"/>
      <c r="E106" s="5"/>
      <c r="F106" s="5"/>
      <c r="G106" s="5"/>
      <c r="H106" s="6"/>
    </row>
    <row r="107" spans="1:8" ht="15" thickBot="1">
      <c r="A107" s="583" t="s">
        <v>92</v>
      </c>
      <c r="B107" s="584"/>
      <c r="C107" s="584"/>
      <c r="D107" s="584"/>
      <c r="E107" s="584"/>
      <c r="F107" s="584"/>
      <c r="G107" s="584"/>
      <c r="H107" s="585"/>
    </row>
    <row r="108" spans="1:8">
      <c r="A108" s="61"/>
      <c r="B108" s="62"/>
      <c r="C108" s="62"/>
      <c r="D108" s="62"/>
      <c r="E108" s="62"/>
      <c r="F108" s="62"/>
      <c r="G108" s="62"/>
      <c r="H108" s="63"/>
    </row>
    <row r="109" spans="1:8">
      <c r="A109" s="37" t="s">
        <v>93</v>
      </c>
      <c r="B109" s="5"/>
      <c r="C109" s="5"/>
      <c r="D109" s="66">
        <v>0</v>
      </c>
      <c r="E109" s="5" t="s">
        <v>94</v>
      </c>
      <c r="F109" s="5"/>
      <c r="G109" s="5"/>
      <c r="H109" s="6"/>
    </row>
    <row r="110" spans="1:8">
      <c r="A110" s="37" t="s">
        <v>95</v>
      </c>
      <c r="B110" s="5"/>
      <c r="C110" s="93" t="s">
        <v>62</v>
      </c>
      <c r="D110" s="66">
        <v>0</v>
      </c>
      <c r="E110" s="56" t="s">
        <v>96</v>
      </c>
      <c r="F110" s="5"/>
      <c r="G110" s="5"/>
      <c r="H110" s="6"/>
    </row>
    <row r="111" spans="1:8">
      <c r="A111" s="631" t="s">
        <v>97</v>
      </c>
      <c r="B111" s="632"/>
      <c r="C111" s="93" t="s">
        <v>62</v>
      </c>
      <c r="D111" s="196">
        <v>0</v>
      </c>
      <c r="E111" s="56" t="s">
        <v>98</v>
      </c>
      <c r="F111" s="5"/>
      <c r="G111" s="5"/>
      <c r="H111" s="6"/>
    </row>
    <row r="112" spans="1:8">
      <c r="A112" s="24" t="s">
        <v>99</v>
      </c>
      <c r="B112" s="5"/>
      <c r="C112" s="38" t="s">
        <v>100</v>
      </c>
      <c r="D112" s="121">
        <v>0</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v>0</v>
      </c>
      <c r="E116" s="5"/>
      <c r="F116" s="5"/>
      <c r="G116" s="5"/>
      <c r="H116" s="6"/>
    </row>
    <row r="117" spans="1:8">
      <c r="A117" s="64" t="s">
        <v>103</v>
      </c>
      <c r="B117" s="5"/>
      <c r="C117" s="93" t="s">
        <v>62</v>
      </c>
      <c r="D117" s="123">
        <v>0</v>
      </c>
      <c r="E117" s="5"/>
      <c r="F117" s="5"/>
      <c r="G117" s="5"/>
      <c r="H117" s="6"/>
    </row>
    <row r="118" spans="1:8">
      <c r="A118" s="37" t="s">
        <v>99</v>
      </c>
      <c r="B118" s="5"/>
      <c r="C118" s="93" t="s">
        <v>62</v>
      </c>
      <c r="D118" s="124">
        <v>0</v>
      </c>
      <c r="E118" s="5"/>
      <c r="F118" s="5"/>
      <c r="G118" s="5"/>
      <c r="H118" s="6"/>
    </row>
    <row r="119" spans="1:8">
      <c r="A119" s="24" t="s">
        <v>104</v>
      </c>
      <c r="B119" s="5"/>
      <c r="C119" s="38" t="s">
        <v>105</v>
      </c>
      <c r="D119" s="125">
        <v>0</v>
      </c>
      <c r="E119" s="5" t="s">
        <v>101</v>
      </c>
      <c r="F119" s="5"/>
      <c r="G119" s="5"/>
      <c r="H119" s="6"/>
    </row>
    <row r="120" spans="1:8">
      <c r="A120" s="37"/>
      <c r="B120" s="5"/>
      <c r="C120" s="93"/>
      <c r="D120" s="126"/>
      <c r="E120" s="5"/>
      <c r="F120" s="5"/>
      <c r="G120" s="5"/>
      <c r="H120" s="6"/>
    </row>
    <row r="121" spans="1:8">
      <c r="A121" s="37" t="s">
        <v>106</v>
      </c>
      <c r="B121" s="619"/>
      <c r="C121" s="620"/>
      <c r="D121" s="5"/>
      <c r="E121" s="91" t="s">
        <v>107</v>
      </c>
      <c r="F121" s="197"/>
      <c r="G121" s="5"/>
      <c r="H121" s="6"/>
    </row>
    <row r="122" spans="1:8">
      <c r="A122" s="37"/>
      <c r="B122" s="5"/>
      <c r="C122" s="5"/>
      <c r="D122" s="5"/>
      <c r="E122" s="91"/>
      <c r="F122" s="5"/>
      <c r="G122" s="5"/>
      <c r="H122" s="6"/>
    </row>
    <row r="123" spans="1:8">
      <c r="A123" s="37" t="s">
        <v>108</v>
      </c>
      <c r="B123" s="619"/>
      <c r="C123" s="620"/>
      <c r="D123" s="5"/>
      <c r="E123" s="91" t="s">
        <v>107</v>
      </c>
      <c r="F123" s="197"/>
      <c r="G123" s="5"/>
      <c r="H123" s="6"/>
    </row>
    <row r="124" spans="1:8" ht="15" thickBot="1">
      <c r="A124" s="57"/>
      <c r="B124" s="59"/>
      <c r="C124" s="59"/>
      <c r="D124" s="59"/>
      <c r="E124" s="59"/>
      <c r="F124" s="59"/>
      <c r="G124" s="59"/>
      <c r="H124" s="60"/>
    </row>
  </sheetData>
  <sheetProtection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H124"/>
  <sheetViews>
    <sheetView zoomScale="80" zoomScaleNormal="80" workbookViewId="0">
      <selection activeCell="C18" sqref="B18:C18"/>
    </sheetView>
  </sheetViews>
  <sheetFormatPr baseColWidth="10"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578" t="s">
        <v>0</v>
      </c>
      <c r="B1" s="579"/>
      <c r="C1" s="579"/>
      <c r="D1" s="579"/>
      <c r="E1" s="579"/>
      <c r="F1" s="579"/>
      <c r="G1" s="579"/>
      <c r="H1" s="580"/>
    </row>
    <row r="2" spans="1:8" ht="15" thickBot="1">
      <c r="A2" s="1" t="s">
        <v>1</v>
      </c>
      <c r="B2" s="581" t="s">
        <v>113</v>
      </c>
      <c r="C2" s="582"/>
      <c r="D2" s="582"/>
      <c r="E2" s="2" t="s">
        <v>2</v>
      </c>
      <c r="F2" s="175">
        <v>44440</v>
      </c>
      <c r="G2" s="2" t="s">
        <v>3</v>
      </c>
      <c r="H2" s="176">
        <v>44804</v>
      </c>
    </row>
    <row r="3" spans="1:8">
      <c r="A3" s="3"/>
      <c r="B3" s="4"/>
      <c r="C3" s="4"/>
      <c r="D3" s="4"/>
      <c r="E3" s="5"/>
      <c r="F3" s="5"/>
      <c r="G3" s="5"/>
      <c r="H3" s="6"/>
    </row>
    <row r="4" spans="1:8">
      <c r="A4" s="7" t="s">
        <v>4</v>
      </c>
      <c r="B4" s="177"/>
      <c r="C4" s="177"/>
      <c r="D4" s="177"/>
      <c r="E4" s="5"/>
      <c r="F4" s="5" t="s">
        <v>5</v>
      </c>
      <c r="G4" s="8"/>
      <c r="H4" s="9">
        <v>2021</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t="s">
        <v>114</v>
      </c>
      <c r="C7" s="587"/>
      <c r="D7" s="587"/>
      <c r="E7" s="587"/>
      <c r="F7" s="587"/>
      <c r="G7" s="11" t="s">
        <v>8</v>
      </c>
      <c r="H7" s="178"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t="s">
        <v>116</v>
      </c>
      <c r="C10" s="179"/>
      <c r="D10" s="179"/>
      <c r="E10" s="22" t="s">
        <v>117</v>
      </c>
      <c r="F10" s="179">
        <v>150</v>
      </c>
      <c r="G10" s="23"/>
      <c r="H10" s="180" t="s">
        <v>118</v>
      </c>
    </row>
    <row r="11" spans="1:8">
      <c r="A11" s="21"/>
      <c r="B11" s="23"/>
      <c r="C11" s="23"/>
      <c r="D11" s="23"/>
      <c r="E11" s="23"/>
      <c r="F11" s="23"/>
      <c r="G11" s="23"/>
      <c r="H11" s="6"/>
    </row>
    <row r="12" spans="1:8">
      <c r="A12" s="24" t="s">
        <v>15</v>
      </c>
      <c r="B12" s="25">
        <v>1000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v>2</v>
      </c>
      <c r="C16" s="5"/>
      <c r="D16" s="38" t="s">
        <v>20</v>
      </c>
      <c r="E16" s="181">
        <v>1</v>
      </c>
      <c r="F16" s="39"/>
      <c r="G16" s="5"/>
      <c r="H16" s="6"/>
    </row>
    <row r="17" spans="1:8">
      <c r="A17" s="24"/>
      <c r="B17" s="5"/>
      <c r="C17" s="5"/>
      <c r="D17" s="31"/>
      <c r="E17" s="39"/>
      <c r="F17" s="39"/>
      <c r="G17" s="5"/>
      <c r="H17" s="6"/>
    </row>
    <row r="18" spans="1:8">
      <c r="A18" s="24" t="s">
        <v>21</v>
      </c>
      <c r="B18" s="40"/>
      <c r="C18" s="40"/>
      <c r="D18" s="31"/>
      <c r="E18" s="41" t="s">
        <v>22</v>
      </c>
      <c r="F18" s="182"/>
      <c r="G18" s="182"/>
      <c r="H18" s="6"/>
    </row>
    <row r="19" spans="1:8">
      <c r="A19" s="33"/>
      <c r="B19" s="42"/>
      <c r="C19" s="42"/>
      <c r="D19" s="42"/>
      <c r="E19" s="42"/>
      <c r="F19" s="42"/>
      <c r="G19" s="43"/>
      <c r="H19" s="44"/>
    </row>
    <row r="20" spans="1:8">
      <c r="A20" s="33" t="s">
        <v>23</v>
      </c>
      <c r="B20" s="40"/>
      <c r="C20" s="40"/>
      <c r="D20" s="40"/>
      <c r="E20" s="45" t="s">
        <v>111</v>
      </c>
      <c r="F20" s="286"/>
      <c r="G20" s="287"/>
      <c r="H20" s="47"/>
    </row>
    <row r="21" spans="1:8">
      <c r="A21" s="33"/>
      <c r="B21" s="42"/>
      <c r="C21" s="48"/>
      <c r="D21" s="42"/>
      <c r="E21" s="42"/>
      <c r="F21" s="42"/>
      <c r="G21" s="43"/>
      <c r="H21" s="44"/>
    </row>
    <row r="22" spans="1:8">
      <c r="A22" s="33" t="s">
        <v>25</v>
      </c>
      <c r="B22" s="183"/>
      <c r="C22" s="183"/>
      <c r="D22" s="183"/>
      <c r="E22" s="183"/>
      <c r="F22" s="183"/>
      <c r="G22" s="27" t="s">
        <v>26</v>
      </c>
      <c r="H22" s="184"/>
    </row>
    <row r="23" spans="1:8">
      <c r="A23" s="50" t="s">
        <v>27</v>
      </c>
      <c r="B23" s="185">
        <v>0</v>
      </c>
      <c r="C23" s="185">
        <v>0</v>
      </c>
      <c r="D23" s="185">
        <v>25</v>
      </c>
      <c r="E23" s="185">
        <v>0</v>
      </c>
      <c r="F23" s="185">
        <v>0</v>
      </c>
      <c r="G23" s="51"/>
      <c r="H23" s="186">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7">
        <v>0</v>
      </c>
      <c r="C26" s="56" t="s">
        <v>30</v>
      </c>
      <c r="D26" s="54"/>
      <c r="E26" s="54"/>
      <c r="F26" s="54"/>
      <c r="G26" s="54"/>
      <c r="H26" s="6"/>
    </row>
    <row r="27" spans="1:8" ht="14.25" customHeight="1">
      <c r="A27" s="588" t="s">
        <v>31</v>
      </c>
      <c r="B27" s="55"/>
      <c r="C27" s="56"/>
      <c r="D27" s="54"/>
      <c r="E27" s="54"/>
      <c r="F27" s="54"/>
      <c r="G27" s="54"/>
      <c r="H27" s="6"/>
    </row>
    <row r="28" spans="1:8">
      <c r="A28" s="588"/>
      <c r="B28" s="187" t="s">
        <v>119</v>
      </c>
      <c r="C28" s="56"/>
      <c r="D28" s="54"/>
      <c r="E28" s="54"/>
      <c r="F28" s="54"/>
      <c r="G28" s="54"/>
      <c r="H28" s="6"/>
    </row>
    <row r="29" spans="1:8" ht="15" thickBot="1">
      <c r="A29" s="57"/>
      <c r="B29" s="58"/>
      <c r="C29" s="59"/>
      <c r="D29" s="58"/>
      <c r="E29" s="58"/>
      <c r="F29" s="58"/>
      <c r="G29" s="58"/>
      <c r="H29" s="60"/>
    </row>
    <row r="30" spans="1:8" ht="15" thickBot="1">
      <c r="A30" s="583" t="s">
        <v>32</v>
      </c>
      <c r="B30" s="589"/>
      <c r="C30" s="584"/>
      <c r="D30" s="584"/>
      <c r="E30" s="584"/>
      <c r="F30" s="584"/>
      <c r="G30" s="584"/>
      <c r="H30" s="585"/>
    </row>
    <row r="31" spans="1:8">
      <c r="A31" s="61"/>
      <c r="B31" s="62"/>
      <c r="C31" s="62"/>
      <c r="D31" s="62"/>
      <c r="E31" s="62"/>
      <c r="F31" s="62"/>
      <c r="G31" s="62"/>
      <c r="H31" s="63"/>
    </row>
    <row r="32" spans="1:8">
      <c r="A32" s="64" t="s">
        <v>33</v>
      </c>
      <c r="B32" s="65"/>
      <c r="C32" s="66">
        <v>1000</v>
      </c>
      <c r="D32" s="5"/>
      <c r="E32" s="54"/>
      <c r="F32" s="54"/>
      <c r="G32" s="54"/>
      <c r="H32" s="6"/>
    </row>
    <row r="33" spans="1:8">
      <c r="A33" s="64" t="s">
        <v>34</v>
      </c>
      <c r="B33" s="67" t="s">
        <v>35</v>
      </c>
      <c r="C33" s="68">
        <v>25</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975</v>
      </c>
      <c r="D35" s="69"/>
      <c r="E35" s="69"/>
      <c r="F35" s="69"/>
      <c r="G35" s="5"/>
      <c r="H35" s="6"/>
    </row>
    <row r="36" spans="1:8" ht="15" thickBot="1">
      <c r="A36" s="64"/>
      <c r="B36" s="65"/>
      <c r="C36" s="74"/>
      <c r="D36" s="69"/>
      <c r="E36" s="69"/>
      <c r="F36" s="69"/>
      <c r="G36" s="5"/>
      <c r="H36" s="6"/>
    </row>
    <row r="37" spans="1:8">
      <c r="A37" s="590" t="s">
        <v>42</v>
      </c>
      <c r="B37" s="589"/>
      <c r="C37" s="589"/>
      <c r="D37" s="589"/>
      <c r="E37" s="589"/>
      <c r="F37" s="589"/>
      <c r="G37" s="589"/>
      <c r="H37" s="591"/>
    </row>
    <row r="38" spans="1:8" ht="37.5">
      <c r="A38" s="75"/>
      <c r="B38" s="592" t="s">
        <v>43</v>
      </c>
      <c r="C38" s="593"/>
      <c r="D38" s="203" t="s">
        <v>44</v>
      </c>
      <c r="E38" s="204" t="s">
        <v>45</v>
      </c>
      <c r="F38" s="76" t="s">
        <v>46</v>
      </c>
      <c r="G38" s="594" t="s">
        <v>47</v>
      </c>
      <c r="H38" s="595"/>
    </row>
    <row r="39" spans="1:8">
      <c r="A39" s="77">
        <v>1</v>
      </c>
      <c r="B39" s="596" t="s">
        <v>114</v>
      </c>
      <c r="C39" s="597"/>
      <c r="D39" s="188">
        <v>1800</v>
      </c>
      <c r="E39" s="188">
        <v>0</v>
      </c>
      <c r="F39" s="171" t="s">
        <v>64</v>
      </c>
      <c r="G39" s="598">
        <v>1800</v>
      </c>
      <c r="H39" s="599"/>
    </row>
    <row r="40" spans="1:8">
      <c r="A40" s="77">
        <v>2</v>
      </c>
      <c r="B40" s="596"/>
      <c r="C40" s="597"/>
      <c r="D40" s="188">
        <v>0</v>
      </c>
      <c r="E40" s="188">
        <v>0</v>
      </c>
      <c r="F40" s="171" t="s">
        <v>64</v>
      </c>
      <c r="G40" s="598">
        <v>0</v>
      </c>
      <c r="H40" s="599"/>
    </row>
    <row r="41" spans="1:8">
      <c r="A41" s="77">
        <v>3</v>
      </c>
      <c r="B41" s="596"/>
      <c r="C41" s="597"/>
      <c r="D41" s="188">
        <v>0</v>
      </c>
      <c r="E41" s="188">
        <v>0</v>
      </c>
      <c r="F41" s="171" t="s">
        <v>64</v>
      </c>
      <c r="G41" s="598">
        <v>0</v>
      </c>
      <c r="H41" s="599"/>
    </row>
    <row r="42" spans="1:8">
      <c r="A42" s="77">
        <v>4</v>
      </c>
      <c r="B42" s="596"/>
      <c r="C42" s="597"/>
      <c r="D42" s="188">
        <v>0</v>
      </c>
      <c r="E42" s="188">
        <v>0</v>
      </c>
      <c r="F42" s="171" t="s">
        <v>64</v>
      </c>
      <c r="G42" s="598">
        <v>0</v>
      </c>
      <c r="H42" s="599"/>
    </row>
    <row r="43" spans="1:8">
      <c r="A43" s="77">
        <v>5</v>
      </c>
      <c r="B43" s="596"/>
      <c r="C43" s="597"/>
      <c r="D43" s="188">
        <v>0</v>
      </c>
      <c r="E43" s="188">
        <v>0</v>
      </c>
      <c r="F43" s="171" t="s">
        <v>64</v>
      </c>
      <c r="G43" s="598">
        <v>0</v>
      </c>
      <c r="H43" s="599"/>
    </row>
    <row r="44" spans="1:8">
      <c r="A44" s="77">
        <v>6</v>
      </c>
      <c r="B44" s="596"/>
      <c r="C44" s="597"/>
      <c r="D44" s="188">
        <v>0</v>
      </c>
      <c r="E44" s="188">
        <v>0</v>
      </c>
      <c r="F44" s="171" t="s">
        <v>64</v>
      </c>
      <c r="G44" s="598">
        <v>0</v>
      </c>
      <c r="H44" s="599"/>
    </row>
    <row r="45" spans="1:8">
      <c r="A45" s="77">
        <v>7</v>
      </c>
      <c r="B45" s="596"/>
      <c r="C45" s="597"/>
      <c r="D45" s="188">
        <v>0</v>
      </c>
      <c r="E45" s="188">
        <v>0</v>
      </c>
      <c r="F45" s="171" t="s">
        <v>64</v>
      </c>
      <c r="G45" s="598">
        <v>0</v>
      </c>
      <c r="H45" s="599"/>
    </row>
    <row r="46" spans="1:8">
      <c r="A46" s="77">
        <v>8</v>
      </c>
      <c r="B46" s="602"/>
      <c r="C46" s="603"/>
      <c r="D46" s="189">
        <v>0</v>
      </c>
      <c r="E46" s="189">
        <v>0</v>
      </c>
      <c r="F46" s="171" t="s">
        <v>64</v>
      </c>
      <c r="G46" s="598">
        <v>0</v>
      </c>
      <c r="H46" s="599"/>
    </row>
    <row r="47" spans="1:8">
      <c r="A47" s="78"/>
      <c r="B47" s="606" t="s">
        <v>48</v>
      </c>
      <c r="C47" s="606"/>
      <c r="D47" s="606"/>
      <c r="E47" s="606"/>
      <c r="F47" s="606"/>
      <c r="G47" s="38" t="s">
        <v>49</v>
      </c>
      <c r="H47" s="79">
        <v>1800</v>
      </c>
    </row>
    <row r="48" spans="1:8">
      <c r="A48" s="80"/>
      <c r="B48" s="38"/>
      <c r="C48" s="38"/>
      <c r="D48" s="38"/>
      <c r="E48" s="38"/>
      <c r="F48" s="38" t="s">
        <v>50</v>
      </c>
      <c r="G48" s="38" t="s">
        <v>51</v>
      </c>
      <c r="H48" s="79">
        <v>0</v>
      </c>
    </row>
    <row r="49" spans="1:8">
      <c r="A49" s="80"/>
      <c r="B49" s="38"/>
      <c r="C49" s="38"/>
      <c r="D49" s="38"/>
      <c r="E49" s="38"/>
      <c r="F49" s="38"/>
      <c r="G49" s="38"/>
      <c r="H49" s="81"/>
    </row>
    <row r="50" spans="1:8" ht="14.25" customHeight="1">
      <c r="A50" s="607" t="s">
        <v>48</v>
      </c>
      <c r="B50" s="608"/>
      <c r="C50" s="608"/>
      <c r="D50" s="82">
        <v>1800</v>
      </c>
      <c r="E50" s="5" t="s">
        <v>49</v>
      </c>
      <c r="F50" s="5"/>
      <c r="G50" s="5"/>
      <c r="H50" s="6"/>
    </row>
    <row r="51" spans="1:8">
      <c r="A51" s="64" t="s">
        <v>17</v>
      </c>
      <c r="B51" s="5"/>
      <c r="C51" s="83"/>
      <c r="D51" s="84">
        <v>0.3</v>
      </c>
      <c r="E51" s="5" t="s">
        <v>52</v>
      </c>
      <c r="F51" s="5"/>
      <c r="G51" s="5"/>
      <c r="H51" s="6"/>
    </row>
    <row r="52" spans="1:8">
      <c r="A52" s="37" t="s">
        <v>53</v>
      </c>
      <c r="B52" s="5"/>
      <c r="C52" s="38" t="s">
        <v>54</v>
      </c>
      <c r="D52" s="85">
        <v>540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t="s">
        <v>112</v>
      </c>
      <c r="H54" s="202"/>
    </row>
    <row r="55" spans="1:8" ht="25.5" customHeight="1">
      <c r="A55" s="89"/>
      <c r="B55" s="592" t="s">
        <v>43</v>
      </c>
      <c r="C55" s="593"/>
      <c r="D55" s="76" t="s">
        <v>56</v>
      </c>
      <c r="E55" s="600" t="s">
        <v>57</v>
      </c>
      <c r="F55" s="601"/>
      <c r="G55" s="5"/>
      <c r="H55" s="6"/>
    </row>
    <row r="56" spans="1:8">
      <c r="A56" s="77">
        <v>1</v>
      </c>
      <c r="B56" s="611"/>
      <c r="C56" s="612"/>
      <c r="D56" s="190"/>
      <c r="E56" s="613">
        <v>0</v>
      </c>
      <c r="F56" s="614"/>
      <c r="G56" s="5"/>
      <c r="H56" s="6"/>
    </row>
    <row r="57" spans="1:8">
      <c r="A57" s="77">
        <v>2</v>
      </c>
      <c r="B57" s="611" t="s">
        <v>64</v>
      </c>
      <c r="C57" s="612"/>
      <c r="D57" s="190"/>
      <c r="E57" s="613">
        <v>0</v>
      </c>
      <c r="F57" s="614"/>
      <c r="G57" s="5"/>
      <c r="H57" s="6"/>
    </row>
    <row r="58" spans="1:8">
      <c r="A58" s="77">
        <v>3</v>
      </c>
      <c r="B58" s="611" t="s">
        <v>64</v>
      </c>
      <c r="C58" s="612"/>
      <c r="D58" s="190"/>
      <c r="E58" s="613">
        <v>0</v>
      </c>
      <c r="F58" s="614"/>
      <c r="G58" s="5"/>
      <c r="H58" s="6"/>
    </row>
    <row r="59" spans="1:8">
      <c r="A59" s="77">
        <v>4</v>
      </c>
      <c r="B59" s="611" t="s">
        <v>64</v>
      </c>
      <c r="C59" s="612"/>
      <c r="D59" s="190"/>
      <c r="E59" s="613">
        <v>0</v>
      </c>
      <c r="F59" s="614"/>
      <c r="G59" s="5"/>
      <c r="H59" s="6"/>
    </row>
    <row r="60" spans="1:8">
      <c r="A60" s="77">
        <v>5</v>
      </c>
      <c r="B60" s="611" t="s">
        <v>64</v>
      </c>
      <c r="C60" s="612"/>
      <c r="D60" s="190"/>
      <c r="E60" s="613">
        <v>0</v>
      </c>
      <c r="F60" s="614"/>
      <c r="G60" s="5"/>
      <c r="H60" s="6"/>
    </row>
    <row r="61" spans="1:8">
      <c r="A61" s="77">
        <v>6</v>
      </c>
      <c r="B61" s="611" t="s">
        <v>64</v>
      </c>
      <c r="C61" s="612"/>
      <c r="D61" s="190"/>
      <c r="E61" s="613">
        <v>0</v>
      </c>
      <c r="F61" s="614"/>
      <c r="G61" s="5"/>
      <c r="H61" s="6"/>
    </row>
    <row r="62" spans="1:8">
      <c r="A62" s="77">
        <v>7</v>
      </c>
      <c r="B62" s="611" t="s">
        <v>64</v>
      </c>
      <c r="C62" s="612"/>
      <c r="D62" s="190"/>
      <c r="E62" s="613">
        <v>0</v>
      </c>
      <c r="F62" s="614"/>
      <c r="G62" s="5"/>
      <c r="H62" s="6"/>
    </row>
    <row r="63" spans="1:8">
      <c r="A63" s="78">
        <v>8</v>
      </c>
      <c r="B63" s="611" t="s">
        <v>64</v>
      </c>
      <c r="C63" s="612"/>
      <c r="D63" s="191"/>
      <c r="E63" s="615">
        <v>0</v>
      </c>
      <c r="F63" s="616"/>
      <c r="G63" s="5"/>
      <c r="H63" s="6"/>
    </row>
    <row r="64" spans="1:8">
      <c r="A64" s="80"/>
      <c r="B64" s="41"/>
      <c r="C64" s="41"/>
      <c r="D64" s="38" t="s">
        <v>58</v>
      </c>
      <c r="E64" s="38" t="s">
        <v>59</v>
      </c>
      <c r="F64" s="90">
        <v>0</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c r="A68" s="621" t="s">
        <v>64</v>
      </c>
      <c r="B68" s="622"/>
      <c r="C68" s="38"/>
      <c r="D68" s="38"/>
      <c r="E68" s="5"/>
      <c r="F68" s="38"/>
      <c r="G68" s="5"/>
      <c r="H68" s="6"/>
    </row>
    <row r="69" spans="1:8">
      <c r="A69" s="37"/>
      <c r="B69" s="91" t="s">
        <v>57</v>
      </c>
      <c r="C69" s="38" t="s">
        <v>59</v>
      </c>
      <c r="D69" s="92">
        <v>0</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v>0</v>
      </c>
      <c r="E73" s="5"/>
      <c r="F73" s="5"/>
      <c r="G73" s="38"/>
      <c r="H73" s="79"/>
    </row>
    <row r="74" spans="1:8">
      <c r="A74" s="37"/>
      <c r="B74" s="38"/>
      <c r="C74" s="38"/>
      <c r="D74" s="98"/>
      <c r="E74" s="5"/>
      <c r="F74" s="5"/>
      <c r="G74" s="38"/>
      <c r="H74" s="79"/>
    </row>
    <row r="75" spans="1:8">
      <c r="A75" s="37" t="s">
        <v>67</v>
      </c>
      <c r="B75" s="38"/>
      <c r="C75" s="38" t="s">
        <v>51</v>
      </c>
      <c r="D75" s="92">
        <v>0</v>
      </c>
      <c r="E75" s="5"/>
      <c r="F75" s="5"/>
      <c r="G75" s="38"/>
      <c r="H75" s="79"/>
    </row>
    <row r="76" spans="1:8">
      <c r="A76" s="37" t="s">
        <v>17</v>
      </c>
      <c r="B76" s="38"/>
      <c r="C76" s="38"/>
      <c r="D76" s="99">
        <v>0.3</v>
      </c>
      <c r="E76" s="5" t="s">
        <v>68</v>
      </c>
      <c r="F76" s="5"/>
      <c r="G76" s="38"/>
      <c r="H76" s="79"/>
    </row>
    <row r="77" spans="1:8">
      <c r="A77" s="64" t="s">
        <v>69</v>
      </c>
      <c r="B77" s="38"/>
      <c r="C77" s="38" t="s">
        <v>70</v>
      </c>
      <c r="D77" s="85">
        <v>0</v>
      </c>
      <c r="E77" s="5"/>
      <c r="F77" s="5"/>
      <c r="G77" s="38"/>
      <c r="H77" s="79"/>
    </row>
    <row r="78" spans="1:8">
      <c r="A78" s="64"/>
      <c r="B78" s="38"/>
      <c r="C78" s="38"/>
      <c r="D78" s="100"/>
      <c r="E78" s="5"/>
      <c r="F78" s="5"/>
      <c r="G78" s="38"/>
      <c r="H78" s="79"/>
    </row>
    <row r="79" spans="1:8">
      <c r="A79" s="64" t="s">
        <v>69</v>
      </c>
      <c r="B79" s="38"/>
      <c r="C79" s="101" t="s">
        <v>71</v>
      </c>
      <c r="D79" s="98">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v>540</v>
      </c>
      <c r="E84" s="5" t="s">
        <v>75</v>
      </c>
      <c r="F84" s="626" t="s">
        <v>64</v>
      </c>
      <c r="G84" s="626"/>
      <c r="H84" s="627"/>
    </row>
    <row r="85" spans="1:8">
      <c r="A85" s="33"/>
      <c r="B85" s="43"/>
      <c r="C85" s="43"/>
      <c r="D85" s="111"/>
      <c r="E85" s="5"/>
      <c r="F85" s="626"/>
      <c r="G85" s="626"/>
      <c r="H85" s="627"/>
    </row>
    <row r="86" spans="1:8" ht="14.25" customHeight="1">
      <c r="A86" s="628" t="s">
        <v>109</v>
      </c>
      <c r="B86" s="91" t="s">
        <v>77</v>
      </c>
      <c r="C86" s="93" t="s">
        <v>62</v>
      </c>
      <c r="D86" s="114">
        <v>0</v>
      </c>
      <c r="E86" s="96"/>
      <c r="F86" s="5"/>
      <c r="G86" s="5"/>
      <c r="H86" s="6"/>
    </row>
    <row r="87" spans="1:8">
      <c r="A87" s="628"/>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540</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v>1000</v>
      </c>
      <c r="E94" s="5"/>
      <c r="F94" s="113"/>
      <c r="G94" s="5"/>
      <c r="H94" s="6"/>
    </row>
    <row r="95" spans="1:8">
      <c r="A95" s="109"/>
      <c r="B95" s="5"/>
      <c r="C95" s="115"/>
      <c r="D95" s="116"/>
      <c r="E95" s="5"/>
      <c r="F95" s="113"/>
      <c r="G95" s="5"/>
      <c r="H95" s="6"/>
    </row>
    <row r="96" spans="1:8">
      <c r="A96" s="117" t="s">
        <v>84</v>
      </c>
      <c r="B96" s="91" t="s">
        <v>77</v>
      </c>
      <c r="C96" s="118" t="s">
        <v>62</v>
      </c>
      <c r="D96" s="114">
        <v>66</v>
      </c>
      <c r="E96" s="5"/>
      <c r="F96" s="113"/>
      <c r="G96" s="5"/>
      <c r="H96" s="6"/>
    </row>
    <row r="97" spans="1:8">
      <c r="A97" s="64"/>
      <c r="B97" s="91" t="s">
        <v>78</v>
      </c>
      <c r="C97" s="118" t="s">
        <v>62</v>
      </c>
      <c r="D97" s="114">
        <v>11</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629" t="s">
        <v>64</v>
      </c>
      <c r="F100" s="629"/>
      <c r="G100" s="629"/>
      <c r="H100" s="630"/>
    </row>
    <row r="101" spans="1:8">
      <c r="A101" s="24"/>
      <c r="B101" s="91" t="s">
        <v>85</v>
      </c>
      <c r="C101" s="118" t="s">
        <v>62</v>
      </c>
      <c r="D101" s="114">
        <v>25</v>
      </c>
      <c r="E101" s="629"/>
      <c r="F101" s="629"/>
      <c r="G101" s="629"/>
      <c r="H101" s="630"/>
    </row>
    <row r="102" spans="1:8">
      <c r="A102" s="24"/>
      <c r="B102" s="91" t="s">
        <v>86</v>
      </c>
      <c r="C102" s="118" t="s">
        <v>62</v>
      </c>
      <c r="D102" s="114">
        <v>0</v>
      </c>
      <c r="E102" s="119"/>
      <c r="F102" s="119"/>
      <c r="G102" s="119"/>
      <c r="H102" s="120"/>
    </row>
    <row r="103" spans="1:8">
      <c r="A103" s="24"/>
      <c r="B103" s="205"/>
      <c r="C103" s="118"/>
      <c r="D103" s="114"/>
      <c r="E103" s="5"/>
      <c r="F103" s="113"/>
      <c r="G103" s="5"/>
      <c r="H103" s="6"/>
    </row>
    <row r="104" spans="1:8">
      <c r="A104" s="127" t="s">
        <v>87</v>
      </c>
      <c r="B104" s="91"/>
      <c r="C104" s="101" t="s">
        <v>88</v>
      </c>
      <c r="D104" s="114">
        <v>898</v>
      </c>
      <c r="E104" s="5"/>
      <c r="F104" s="113"/>
      <c r="G104" s="5"/>
      <c r="H104" s="6"/>
    </row>
    <row r="105" spans="1:8">
      <c r="A105" s="24" t="s">
        <v>89</v>
      </c>
      <c r="B105" s="5"/>
      <c r="C105" s="38" t="s">
        <v>90</v>
      </c>
      <c r="D105" s="114">
        <v>224.5</v>
      </c>
      <c r="E105" s="5" t="s">
        <v>91</v>
      </c>
      <c r="F105" s="113"/>
      <c r="G105" s="5"/>
      <c r="H105" s="6"/>
    </row>
    <row r="106" spans="1:8" ht="15" thickBot="1">
      <c r="A106" s="5"/>
      <c r="B106" s="5"/>
      <c r="C106" s="5"/>
      <c r="D106" s="5"/>
      <c r="E106" s="5"/>
      <c r="F106" s="5"/>
      <c r="G106" s="5"/>
      <c r="H106" s="6"/>
    </row>
    <row r="107" spans="1:8" ht="15" thickBot="1">
      <c r="A107" s="583" t="s">
        <v>92</v>
      </c>
      <c r="B107" s="584"/>
      <c r="C107" s="584"/>
      <c r="D107" s="584"/>
      <c r="E107" s="584"/>
      <c r="F107" s="584"/>
      <c r="G107" s="584"/>
      <c r="H107" s="585"/>
    </row>
    <row r="108" spans="1:8">
      <c r="A108" s="61"/>
      <c r="B108" s="62"/>
      <c r="C108" s="62"/>
      <c r="D108" s="62"/>
      <c r="E108" s="62"/>
      <c r="F108" s="62"/>
      <c r="G108" s="62"/>
      <c r="H108" s="63"/>
    </row>
    <row r="109" spans="1:8">
      <c r="A109" s="37" t="s">
        <v>93</v>
      </c>
      <c r="B109" s="5"/>
      <c r="C109" s="5"/>
      <c r="D109" s="66">
        <v>975</v>
      </c>
      <c r="E109" s="5" t="s">
        <v>94</v>
      </c>
      <c r="F109" s="5"/>
      <c r="G109" s="5"/>
      <c r="H109" s="6"/>
    </row>
    <row r="110" spans="1:8">
      <c r="A110" s="37" t="s">
        <v>95</v>
      </c>
      <c r="B110" s="5"/>
      <c r="C110" s="93" t="s">
        <v>62</v>
      </c>
      <c r="D110" s="66">
        <v>540</v>
      </c>
      <c r="E110" s="56" t="s">
        <v>96</v>
      </c>
      <c r="F110" s="5"/>
      <c r="G110" s="5"/>
      <c r="H110" s="6"/>
    </row>
    <row r="111" spans="1:8">
      <c r="A111" s="631" t="s">
        <v>97</v>
      </c>
      <c r="B111" s="632"/>
      <c r="C111" s="93" t="s">
        <v>62</v>
      </c>
      <c r="D111" s="196">
        <v>0</v>
      </c>
      <c r="E111" s="56" t="s">
        <v>98</v>
      </c>
      <c r="F111" s="5"/>
      <c r="G111" s="5"/>
      <c r="H111" s="6"/>
    </row>
    <row r="112" spans="1:8">
      <c r="A112" s="24" t="s">
        <v>99</v>
      </c>
      <c r="B112" s="5"/>
      <c r="C112" s="38" t="s">
        <v>100</v>
      </c>
      <c r="D112" s="121">
        <v>435</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v>1000</v>
      </c>
      <c r="E116" s="5"/>
      <c r="F116" s="5"/>
      <c r="G116" s="5"/>
      <c r="H116" s="6"/>
    </row>
    <row r="117" spans="1:8">
      <c r="A117" s="64" t="s">
        <v>103</v>
      </c>
      <c r="B117" s="5"/>
      <c r="C117" s="93" t="s">
        <v>62</v>
      </c>
      <c r="D117" s="123">
        <v>0</v>
      </c>
      <c r="E117" s="5"/>
      <c r="F117" s="5"/>
      <c r="G117" s="5"/>
      <c r="H117" s="6"/>
    </row>
    <row r="118" spans="1:8">
      <c r="A118" s="37" t="s">
        <v>99</v>
      </c>
      <c r="B118" s="5"/>
      <c r="C118" s="93" t="s">
        <v>62</v>
      </c>
      <c r="D118" s="124">
        <v>435</v>
      </c>
      <c r="E118" s="5"/>
      <c r="F118" s="5"/>
      <c r="G118" s="5"/>
      <c r="H118" s="6"/>
    </row>
    <row r="119" spans="1:8">
      <c r="A119" s="24" t="s">
        <v>104</v>
      </c>
      <c r="B119" s="5"/>
      <c r="C119" s="38" t="s">
        <v>105</v>
      </c>
      <c r="D119" s="125">
        <v>565</v>
      </c>
      <c r="E119" s="5" t="s">
        <v>101</v>
      </c>
      <c r="F119" s="5"/>
      <c r="G119" s="5"/>
      <c r="H119" s="6"/>
    </row>
    <row r="120" spans="1:8">
      <c r="A120" s="37"/>
      <c r="B120" s="5"/>
      <c r="C120" s="93"/>
      <c r="D120" s="126"/>
      <c r="E120" s="5"/>
      <c r="F120" s="5"/>
      <c r="G120" s="5"/>
      <c r="H120" s="6"/>
    </row>
    <row r="121" spans="1:8">
      <c r="A121" s="37" t="s">
        <v>106</v>
      </c>
      <c r="B121" s="619" t="s">
        <v>120</v>
      </c>
      <c r="C121" s="620"/>
      <c r="D121" s="5"/>
      <c r="E121" s="91" t="s">
        <v>107</v>
      </c>
      <c r="F121" s="197">
        <v>44362</v>
      </c>
      <c r="G121" s="5"/>
      <c r="H121" s="6"/>
    </row>
    <row r="122" spans="1:8">
      <c r="A122" s="37"/>
      <c r="B122" s="5"/>
      <c r="C122" s="5"/>
      <c r="D122" s="5"/>
      <c r="E122" s="91"/>
      <c r="F122" s="5"/>
      <c r="G122" s="5"/>
      <c r="H122" s="6"/>
    </row>
    <row r="123" spans="1:8">
      <c r="A123" s="37" t="s">
        <v>108</v>
      </c>
      <c r="B123" s="619" t="s">
        <v>121</v>
      </c>
      <c r="C123" s="620"/>
      <c r="D123" s="5"/>
      <c r="E123" s="91" t="s">
        <v>107</v>
      </c>
      <c r="F123" s="197">
        <v>44363</v>
      </c>
      <c r="G123" s="5"/>
      <c r="H123" s="6"/>
    </row>
    <row r="124" spans="1:8" ht="15" thickBot="1">
      <c r="A124" s="57"/>
      <c r="B124" s="59"/>
      <c r="C124" s="59"/>
      <c r="D124" s="59"/>
      <c r="E124" s="59"/>
      <c r="F124" s="59"/>
      <c r="G124" s="59"/>
      <c r="H124" s="60"/>
    </row>
  </sheetData>
  <sheetProtection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3100"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3101"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3102"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3103"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114" r:id="rId27" name="Check Box 42">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3120" r:id="rId33" name="Check Box 48">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3122" r:id="rId35" name="Check Box 50">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3123" r:id="rId36" name="Check Box 51">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mc:AlternateContent xmlns:mc="http://schemas.openxmlformats.org/markup-compatibility/2006">
          <mc:Choice Requires="x14">
            <control shapeId="3124" r:id="rId37" name="Check Box 52">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3125" r:id="rId38" name="Check Box 53">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3126" r:id="rId39" name="Check Box 54">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dimension ref="A1:H124"/>
  <sheetViews>
    <sheetView topLeftCell="A16" zoomScale="80" zoomScaleNormal="80" workbookViewId="0">
      <selection activeCell="L31" sqref="L31"/>
    </sheetView>
  </sheetViews>
  <sheetFormatPr baseColWidth="10"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578" t="s">
        <v>0</v>
      </c>
      <c r="B1" s="579"/>
      <c r="C1" s="579"/>
      <c r="D1" s="579"/>
      <c r="E1" s="579"/>
      <c r="F1" s="579"/>
      <c r="G1" s="579"/>
      <c r="H1" s="580"/>
    </row>
    <row r="2" spans="1:8" ht="15" thickBot="1">
      <c r="A2" s="1" t="s">
        <v>1</v>
      </c>
      <c r="B2" s="581" t="s">
        <v>122</v>
      </c>
      <c r="C2" s="582"/>
      <c r="D2" s="582"/>
      <c r="E2" s="2" t="s">
        <v>2</v>
      </c>
      <c r="F2" s="175">
        <v>44440</v>
      </c>
      <c r="G2" s="2" t="s">
        <v>3</v>
      </c>
      <c r="H2" s="176">
        <v>44804</v>
      </c>
    </row>
    <row r="3" spans="1:8">
      <c r="A3" s="3"/>
      <c r="B3" s="4"/>
      <c r="C3" s="4"/>
      <c r="D3" s="4"/>
      <c r="E3" s="5"/>
      <c r="F3" s="5"/>
      <c r="G3" s="5"/>
      <c r="H3" s="6"/>
    </row>
    <row r="4" spans="1:8">
      <c r="A4" s="7" t="s">
        <v>4</v>
      </c>
      <c r="B4" s="177"/>
      <c r="C4" s="177"/>
      <c r="D4" s="177"/>
      <c r="E4" s="5"/>
      <c r="F4" s="5" t="s">
        <v>5</v>
      </c>
      <c r="G4" s="8"/>
      <c r="H4" s="9">
        <v>2021</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t="s">
        <v>123</v>
      </c>
      <c r="C7" s="587"/>
      <c r="D7" s="587"/>
      <c r="E7" s="587"/>
      <c r="F7" s="587"/>
      <c r="G7" s="11" t="s">
        <v>8</v>
      </c>
      <c r="H7" s="178"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t="s">
        <v>124</v>
      </c>
      <c r="C10" s="179"/>
      <c r="D10" s="179"/>
      <c r="E10" s="22" t="s">
        <v>125</v>
      </c>
      <c r="F10" s="179">
        <v>89</v>
      </c>
      <c r="G10" s="23"/>
      <c r="H10" s="180" t="s">
        <v>126</v>
      </c>
    </row>
    <row r="11" spans="1:8">
      <c r="A11" s="21"/>
      <c r="B11" s="23"/>
      <c r="C11" s="23"/>
      <c r="D11" s="23"/>
      <c r="E11" s="23"/>
      <c r="F11" s="23"/>
      <c r="G11" s="23"/>
      <c r="H11" s="6"/>
    </row>
    <row r="12" spans="1:8">
      <c r="A12" s="24" t="s">
        <v>15</v>
      </c>
      <c r="B12" s="25">
        <v>1100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v>1</v>
      </c>
      <c r="C16" s="5"/>
      <c r="D16" s="38" t="s">
        <v>20</v>
      </c>
      <c r="E16" s="181">
        <v>0</v>
      </c>
      <c r="F16" s="39"/>
      <c r="G16" s="5"/>
      <c r="H16" s="6"/>
    </row>
    <row r="17" spans="1:8">
      <c r="A17" s="24"/>
      <c r="B17" s="5"/>
      <c r="C17" s="5"/>
      <c r="D17" s="31"/>
      <c r="E17" s="39"/>
      <c r="F17" s="39"/>
      <c r="G17" s="5"/>
      <c r="H17" s="6"/>
    </row>
    <row r="18" spans="1:8">
      <c r="A18" s="24" t="s">
        <v>21</v>
      </c>
      <c r="B18" s="40"/>
      <c r="C18" s="40"/>
      <c r="D18" s="31"/>
      <c r="E18" s="41" t="s">
        <v>22</v>
      </c>
      <c r="F18" s="182"/>
      <c r="G18" s="182"/>
      <c r="H18" s="6"/>
    </row>
    <row r="19" spans="1:8">
      <c r="A19" s="33"/>
      <c r="B19" s="42"/>
      <c r="C19" s="42"/>
      <c r="D19" s="42"/>
      <c r="E19" s="42"/>
      <c r="F19" s="42"/>
      <c r="G19" s="43"/>
      <c r="H19" s="44"/>
    </row>
    <row r="20" spans="1:8">
      <c r="A20" s="33" t="s">
        <v>23</v>
      </c>
      <c r="B20" s="40"/>
      <c r="C20" s="40"/>
      <c r="D20" s="40"/>
      <c r="E20" s="45" t="s">
        <v>111</v>
      </c>
      <c r="F20" s="286"/>
      <c r="G20" s="287"/>
      <c r="H20" s="47"/>
    </row>
    <row r="21" spans="1:8">
      <c r="A21" s="33"/>
      <c r="B21" s="42"/>
      <c r="C21" s="48"/>
      <c r="D21" s="42"/>
      <c r="E21" s="42"/>
      <c r="F21" s="42"/>
      <c r="G21" s="43"/>
      <c r="H21" s="44"/>
    </row>
    <row r="22" spans="1:8">
      <c r="A22" s="33" t="s">
        <v>25</v>
      </c>
      <c r="B22" s="183"/>
      <c r="C22" s="183"/>
      <c r="D22" s="183"/>
      <c r="E22" s="183"/>
      <c r="F22" s="183"/>
      <c r="G22" s="27" t="s">
        <v>26</v>
      </c>
      <c r="H22" s="184"/>
    </row>
    <row r="23" spans="1:8">
      <c r="A23" s="50" t="s">
        <v>27</v>
      </c>
      <c r="B23" s="185">
        <v>25</v>
      </c>
      <c r="C23" s="185">
        <v>0</v>
      </c>
      <c r="D23" s="185">
        <v>0</v>
      </c>
      <c r="E23" s="185">
        <v>0</v>
      </c>
      <c r="F23" s="185">
        <v>0</v>
      </c>
      <c r="G23" s="51"/>
      <c r="H23" s="186">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7"/>
      <c r="C26" s="56" t="s">
        <v>30</v>
      </c>
      <c r="D26" s="54"/>
      <c r="E26" s="54"/>
      <c r="F26" s="54"/>
      <c r="G26" s="54"/>
      <c r="H26" s="6"/>
    </row>
    <row r="27" spans="1:8" ht="14.25" customHeight="1">
      <c r="A27" s="588" t="s">
        <v>31</v>
      </c>
      <c r="B27" s="55"/>
      <c r="C27" s="56"/>
      <c r="D27" s="54"/>
      <c r="E27" s="54"/>
      <c r="F27" s="54"/>
      <c r="G27" s="54"/>
      <c r="H27" s="6"/>
    </row>
    <row r="28" spans="1:8">
      <c r="A28" s="588"/>
      <c r="B28" s="187" t="s">
        <v>119</v>
      </c>
      <c r="C28" s="56"/>
      <c r="D28" s="54"/>
      <c r="E28" s="54"/>
      <c r="F28" s="54"/>
      <c r="G28" s="54"/>
      <c r="H28" s="6"/>
    </row>
    <row r="29" spans="1:8" ht="15" thickBot="1">
      <c r="A29" s="57"/>
      <c r="B29" s="58"/>
      <c r="C29" s="59"/>
      <c r="D29" s="58"/>
      <c r="E29" s="58"/>
      <c r="F29" s="58"/>
      <c r="G29" s="58"/>
      <c r="H29" s="60"/>
    </row>
    <row r="30" spans="1:8" ht="15" thickBot="1">
      <c r="A30" s="583" t="s">
        <v>32</v>
      </c>
      <c r="B30" s="589"/>
      <c r="C30" s="584"/>
      <c r="D30" s="584"/>
      <c r="E30" s="584"/>
      <c r="F30" s="584"/>
      <c r="G30" s="584"/>
      <c r="H30" s="585"/>
    </row>
    <row r="31" spans="1:8">
      <c r="A31" s="61"/>
      <c r="B31" s="62"/>
      <c r="C31" s="62"/>
      <c r="D31" s="62"/>
      <c r="E31" s="62"/>
      <c r="F31" s="62"/>
      <c r="G31" s="62"/>
      <c r="H31" s="63"/>
    </row>
    <row r="32" spans="1:8">
      <c r="A32" s="64" t="s">
        <v>33</v>
      </c>
      <c r="B32" s="65"/>
      <c r="C32" s="66">
        <v>1100</v>
      </c>
      <c r="D32" s="5"/>
      <c r="E32" s="54"/>
      <c r="F32" s="54"/>
      <c r="G32" s="54"/>
      <c r="H32" s="6"/>
    </row>
    <row r="33" spans="1:8">
      <c r="A33" s="64" t="s">
        <v>34</v>
      </c>
      <c r="B33" s="67" t="s">
        <v>35</v>
      </c>
      <c r="C33" s="68">
        <v>25</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1075</v>
      </c>
      <c r="D35" s="69"/>
      <c r="E35" s="69"/>
      <c r="F35" s="69"/>
      <c r="G35" s="5"/>
      <c r="H35" s="6"/>
    </row>
    <row r="36" spans="1:8" ht="15" thickBot="1">
      <c r="A36" s="64"/>
      <c r="B36" s="65"/>
      <c r="C36" s="74"/>
      <c r="D36" s="69"/>
      <c r="E36" s="69"/>
      <c r="F36" s="69"/>
      <c r="G36" s="5"/>
      <c r="H36" s="6"/>
    </row>
    <row r="37" spans="1:8">
      <c r="A37" s="590" t="s">
        <v>42</v>
      </c>
      <c r="B37" s="589"/>
      <c r="C37" s="589"/>
      <c r="D37" s="589"/>
      <c r="E37" s="589"/>
      <c r="F37" s="589"/>
      <c r="G37" s="589"/>
      <c r="H37" s="591"/>
    </row>
    <row r="38" spans="1:8" ht="37.5">
      <c r="A38" s="75"/>
      <c r="B38" s="592" t="s">
        <v>43</v>
      </c>
      <c r="C38" s="593"/>
      <c r="D38" s="203" t="s">
        <v>44</v>
      </c>
      <c r="E38" s="204" t="s">
        <v>45</v>
      </c>
      <c r="F38" s="76" t="s">
        <v>46</v>
      </c>
      <c r="G38" s="594" t="s">
        <v>47</v>
      </c>
      <c r="H38" s="595"/>
    </row>
    <row r="39" spans="1:8">
      <c r="A39" s="77">
        <v>1</v>
      </c>
      <c r="B39" s="596" t="s">
        <v>123</v>
      </c>
      <c r="C39" s="597"/>
      <c r="D39" s="188">
        <v>0</v>
      </c>
      <c r="E39" s="188">
        <v>950</v>
      </c>
      <c r="F39" s="171" t="s">
        <v>127</v>
      </c>
      <c r="G39" s="598">
        <v>950</v>
      </c>
      <c r="H39" s="599"/>
    </row>
    <row r="40" spans="1:8">
      <c r="A40" s="77">
        <v>2</v>
      </c>
      <c r="B40" s="596"/>
      <c r="C40" s="597"/>
      <c r="D40" s="188">
        <v>0</v>
      </c>
      <c r="E40" s="188">
        <v>0</v>
      </c>
      <c r="F40" s="171" t="s">
        <v>64</v>
      </c>
      <c r="G40" s="598">
        <v>0</v>
      </c>
      <c r="H40" s="599"/>
    </row>
    <row r="41" spans="1:8">
      <c r="A41" s="77">
        <v>3</v>
      </c>
      <c r="B41" s="596"/>
      <c r="C41" s="597"/>
      <c r="D41" s="188">
        <v>0</v>
      </c>
      <c r="E41" s="188">
        <v>0</v>
      </c>
      <c r="F41" s="171" t="s">
        <v>64</v>
      </c>
      <c r="G41" s="598">
        <v>0</v>
      </c>
      <c r="H41" s="599"/>
    </row>
    <row r="42" spans="1:8">
      <c r="A42" s="77">
        <v>4</v>
      </c>
      <c r="B42" s="596"/>
      <c r="C42" s="597"/>
      <c r="D42" s="188">
        <v>0</v>
      </c>
      <c r="E42" s="188">
        <v>0</v>
      </c>
      <c r="F42" s="171" t="s">
        <v>64</v>
      </c>
      <c r="G42" s="598">
        <v>0</v>
      </c>
      <c r="H42" s="599"/>
    </row>
    <row r="43" spans="1:8">
      <c r="A43" s="77">
        <v>5</v>
      </c>
      <c r="B43" s="596"/>
      <c r="C43" s="597"/>
      <c r="D43" s="188">
        <v>0</v>
      </c>
      <c r="E43" s="188">
        <v>0</v>
      </c>
      <c r="F43" s="171" t="s">
        <v>64</v>
      </c>
      <c r="G43" s="598">
        <v>0</v>
      </c>
      <c r="H43" s="599"/>
    </row>
    <row r="44" spans="1:8">
      <c r="A44" s="77">
        <v>6</v>
      </c>
      <c r="B44" s="596"/>
      <c r="C44" s="597"/>
      <c r="D44" s="188">
        <v>0</v>
      </c>
      <c r="E44" s="188">
        <v>0</v>
      </c>
      <c r="F44" s="171" t="s">
        <v>64</v>
      </c>
      <c r="G44" s="598">
        <v>0</v>
      </c>
      <c r="H44" s="599"/>
    </row>
    <row r="45" spans="1:8">
      <c r="A45" s="77">
        <v>7</v>
      </c>
      <c r="B45" s="596"/>
      <c r="C45" s="597"/>
      <c r="D45" s="188">
        <v>0</v>
      </c>
      <c r="E45" s="188">
        <v>0</v>
      </c>
      <c r="F45" s="171" t="s">
        <v>64</v>
      </c>
      <c r="G45" s="598">
        <v>0</v>
      </c>
      <c r="H45" s="599"/>
    </row>
    <row r="46" spans="1:8">
      <c r="A46" s="77">
        <v>8</v>
      </c>
      <c r="B46" s="602"/>
      <c r="C46" s="603"/>
      <c r="D46" s="189">
        <v>0</v>
      </c>
      <c r="E46" s="189">
        <v>0</v>
      </c>
      <c r="F46" s="171" t="s">
        <v>64</v>
      </c>
      <c r="G46" s="598">
        <v>0</v>
      </c>
      <c r="H46" s="599"/>
    </row>
    <row r="47" spans="1:8">
      <c r="A47" s="78"/>
      <c r="B47" s="606" t="s">
        <v>48</v>
      </c>
      <c r="C47" s="606"/>
      <c r="D47" s="606"/>
      <c r="E47" s="606"/>
      <c r="F47" s="606"/>
      <c r="G47" s="38" t="s">
        <v>49</v>
      </c>
      <c r="H47" s="79">
        <v>0</v>
      </c>
    </row>
    <row r="48" spans="1:8">
      <c r="A48" s="80"/>
      <c r="B48" s="38"/>
      <c r="C48" s="38"/>
      <c r="D48" s="38"/>
      <c r="E48" s="38"/>
      <c r="F48" s="38" t="s">
        <v>50</v>
      </c>
      <c r="G48" s="38" t="s">
        <v>51</v>
      </c>
      <c r="H48" s="79">
        <v>950</v>
      </c>
    </row>
    <row r="49" spans="1:8">
      <c r="A49" s="80"/>
      <c r="B49" s="38"/>
      <c r="C49" s="38"/>
      <c r="D49" s="38"/>
      <c r="E49" s="38"/>
      <c r="F49" s="38"/>
      <c r="G49" s="38"/>
      <c r="H49" s="81"/>
    </row>
    <row r="50" spans="1:8" ht="14.25" customHeight="1">
      <c r="A50" s="607" t="s">
        <v>48</v>
      </c>
      <c r="B50" s="608"/>
      <c r="C50" s="608"/>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c r="H54" s="202"/>
    </row>
    <row r="55" spans="1:8" ht="25.5" customHeight="1">
      <c r="A55" s="89"/>
      <c r="B55" s="592" t="s">
        <v>43</v>
      </c>
      <c r="C55" s="593"/>
      <c r="D55" s="76" t="s">
        <v>56</v>
      </c>
      <c r="E55" s="600" t="s">
        <v>57</v>
      </c>
      <c r="F55" s="601"/>
      <c r="G55" s="5"/>
      <c r="H55" s="6"/>
    </row>
    <row r="56" spans="1:8">
      <c r="A56" s="77">
        <v>1</v>
      </c>
      <c r="B56" s="611" t="s">
        <v>123</v>
      </c>
      <c r="C56" s="612"/>
      <c r="D56" s="190">
        <v>1</v>
      </c>
      <c r="E56" s="613">
        <v>390</v>
      </c>
      <c r="F56" s="614"/>
      <c r="G56" s="5"/>
      <c r="H56" s="6"/>
    </row>
    <row r="57" spans="1:8">
      <c r="A57" s="77">
        <v>2</v>
      </c>
      <c r="B57" s="611" t="s">
        <v>64</v>
      </c>
      <c r="C57" s="612"/>
      <c r="D57" s="190"/>
      <c r="E57" s="613">
        <v>0</v>
      </c>
      <c r="F57" s="614"/>
      <c r="G57" s="5"/>
      <c r="H57" s="6"/>
    </row>
    <row r="58" spans="1:8">
      <c r="A58" s="77">
        <v>3</v>
      </c>
      <c r="B58" s="611" t="s">
        <v>64</v>
      </c>
      <c r="C58" s="612"/>
      <c r="D58" s="190"/>
      <c r="E58" s="613">
        <v>0</v>
      </c>
      <c r="F58" s="614"/>
      <c r="G58" s="5"/>
      <c r="H58" s="6"/>
    </row>
    <row r="59" spans="1:8">
      <c r="A59" s="77">
        <v>4</v>
      </c>
      <c r="B59" s="611" t="s">
        <v>64</v>
      </c>
      <c r="C59" s="612"/>
      <c r="D59" s="190"/>
      <c r="E59" s="613">
        <v>0</v>
      </c>
      <c r="F59" s="614"/>
      <c r="G59" s="5"/>
      <c r="H59" s="6"/>
    </row>
    <row r="60" spans="1:8">
      <c r="A60" s="77">
        <v>5</v>
      </c>
      <c r="B60" s="611" t="s">
        <v>64</v>
      </c>
      <c r="C60" s="612"/>
      <c r="D60" s="190"/>
      <c r="E60" s="613">
        <v>0</v>
      </c>
      <c r="F60" s="614"/>
      <c r="G60" s="5"/>
      <c r="H60" s="6"/>
    </row>
    <row r="61" spans="1:8">
      <c r="A61" s="77">
        <v>6</v>
      </c>
      <c r="B61" s="611" t="s">
        <v>64</v>
      </c>
      <c r="C61" s="612"/>
      <c r="D61" s="190"/>
      <c r="E61" s="613">
        <v>0</v>
      </c>
      <c r="F61" s="614"/>
      <c r="G61" s="5"/>
      <c r="H61" s="6"/>
    </row>
    <row r="62" spans="1:8">
      <c r="A62" s="77">
        <v>7</v>
      </c>
      <c r="B62" s="611" t="s">
        <v>64</v>
      </c>
      <c r="C62" s="612"/>
      <c r="D62" s="190"/>
      <c r="E62" s="613">
        <v>0</v>
      </c>
      <c r="F62" s="614"/>
      <c r="G62" s="5"/>
      <c r="H62" s="6"/>
    </row>
    <row r="63" spans="1:8">
      <c r="A63" s="78">
        <v>8</v>
      </c>
      <c r="B63" s="611" t="s">
        <v>64</v>
      </c>
      <c r="C63" s="612"/>
      <c r="D63" s="191"/>
      <c r="E63" s="615">
        <v>0</v>
      </c>
      <c r="F63" s="616"/>
      <c r="G63" s="5"/>
      <c r="H63" s="6"/>
    </row>
    <row r="64" spans="1:8">
      <c r="A64" s="80"/>
      <c r="B64" s="41"/>
      <c r="C64" s="41"/>
      <c r="D64" s="38" t="s">
        <v>58</v>
      </c>
      <c r="E64" s="38" t="s">
        <v>59</v>
      </c>
      <c r="F64" s="90">
        <v>390</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c r="A68" s="621" t="s">
        <v>64</v>
      </c>
      <c r="B68" s="622"/>
      <c r="C68" s="38"/>
      <c r="D68" s="38"/>
      <c r="E68" s="5"/>
      <c r="F68" s="38"/>
      <c r="G68" s="5"/>
      <c r="H68" s="6"/>
    </row>
    <row r="69" spans="1:8">
      <c r="A69" s="37"/>
      <c r="B69" s="91" t="s">
        <v>57</v>
      </c>
      <c r="C69" s="38" t="s">
        <v>59</v>
      </c>
      <c r="D69" s="92">
        <v>390</v>
      </c>
      <c r="E69" s="5"/>
      <c r="F69" s="91"/>
      <c r="G69" s="38"/>
      <c r="H69" s="79"/>
    </row>
    <row r="70" spans="1:8">
      <c r="A70" s="37"/>
      <c r="B70" s="91" t="s">
        <v>61</v>
      </c>
      <c r="C70" s="93" t="s">
        <v>62</v>
      </c>
      <c r="D70" s="92">
        <v>92.23</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v>297.77</v>
      </c>
      <c r="E73" s="5"/>
      <c r="F73" s="5"/>
      <c r="G73" s="38"/>
      <c r="H73" s="79"/>
    </row>
    <row r="74" spans="1:8">
      <c r="A74" s="37"/>
      <c r="B74" s="38"/>
      <c r="C74" s="38"/>
      <c r="D74" s="98"/>
      <c r="E74" s="5"/>
      <c r="F74" s="5"/>
      <c r="G74" s="38"/>
      <c r="H74" s="79"/>
    </row>
    <row r="75" spans="1:8">
      <c r="A75" s="37" t="s">
        <v>67</v>
      </c>
      <c r="B75" s="38"/>
      <c r="C75" s="38" t="s">
        <v>51</v>
      </c>
      <c r="D75" s="92">
        <v>950</v>
      </c>
      <c r="E75" s="5"/>
      <c r="F75" s="5"/>
      <c r="G75" s="38"/>
      <c r="H75" s="79"/>
    </row>
    <row r="76" spans="1:8">
      <c r="A76" s="37" t="s">
        <v>17</v>
      </c>
      <c r="B76" s="38"/>
      <c r="C76" s="38"/>
      <c r="D76" s="99">
        <v>0.3</v>
      </c>
      <c r="E76" s="5" t="s">
        <v>68</v>
      </c>
      <c r="F76" s="5"/>
      <c r="G76" s="38"/>
      <c r="H76" s="79"/>
    </row>
    <row r="77" spans="1:8">
      <c r="A77" s="64" t="s">
        <v>69</v>
      </c>
      <c r="B77" s="38"/>
      <c r="C77" s="38" t="s">
        <v>70</v>
      </c>
      <c r="D77" s="85">
        <v>285</v>
      </c>
      <c r="E77" s="5"/>
      <c r="F77" s="5"/>
      <c r="G77" s="38"/>
      <c r="H77" s="79"/>
    </row>
    <row r="78" spans="1:8">
      <c r="A78" s="64"/>
      <c r="B78" s="38"/>
      <c r="C78" s="38"/>
      <c r="D78" s="100"/>
      <c r="E78" s="5"/>
      <c r="F78" s="5"/>
      <c r="G78" s="38"/>
      <c r="H78" s="79"/>
    </row>
    <row r="79" spans="1:8">
      <c r="A79" s="64" t="s">
        <v>69</v>
      </c>
      <c r="B79" s="38"/>
      <c r="C79" s="101" t="s">
        <v>71</v>
      </c>
      <c r="D79" s="98">
        <v>297.77</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v>297.77</v>
      </c>
      <c r="E84" s="5" t="s">
        <v>75</v>
      </c>
      <c r="F84" s="626" t="s">
        <v>64</v>
      </c>
      <c r="G84" s="626"/>
      <c r="H84" s="627"/>
    </row>
    <row r="85" spans="1:8">
      <c r="A85" s="33"/>
      <c r="B85" s="43"/>
      <c r="C85" s="43"/>
      <c r="D85" s="111"/>
      <c r="E85" s="5"/>
      <c r="F85" s="626"/>
      <c r="G85" s="626"/>
      <c r="H85" s="627"/>
    </row>
    <row r="86" spans="1:8" ht="14.25" customHeight="1">
      <c r="A86" s="628" t="s">
        <v>109</v>
      </c>
      <c r="B86" s="91" t="s">
        <v>77</v>
      </c>
      <c r="C86" s="93" t="s">
        <v>62</v>
      </c>
      <c r="D86" s="114">
        <v>0</v>
      </c>
      <c r="E86" s="96"/>
      <c r="F86" s="5"/>
      <c r="G86" s="5"/>
      <c r="H86" s="6"/>
    </row>
    <row r="87" spans="1:8">
      <c r="A87" s="628"/>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297.77</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v>1100</v>
      </c>
      <c r="E94" s="5"/>
      <c r="F94" s="113"/>
      <c r="G94" s="5"/>
      <c r="H94" s="6"/>
    </row>
    <row r="95" spans="1:8">
      <c r="A95" s="109"/>
      <c r="B95" s="5"/>
      <c r="C95" s="115"/>
      <c r="D95" s="116"/>
      <c r="E95" s="5"/>
      <c r="F95" s="113"/>
      <c r="G95" s="5"/>
      <c r="H95" s="6"/>
    </row>
    <row r="96" spans="1:8">
      <c r="A96" s="117" t="s">
        <v>84</v>
      </c>
      <c r="B96" s="91" t="s">
        <v>77</v>
      </c>
      <c r="C96" s="118" t="s">
        <v>62</v>
      </c>
      <c r="D96" s="114">
        <v>44</v>
      </c>
      <c r="E96" s="5"/>
      <c r="F96" s="113"/>
      <c r="G96" s="5"/>
      <c r="H96" s="6"/>
    </row>
    <row r="97" spans="1:8">
      <c r="A97" s="64"/>
      <c r="B97" s="91" t="s">
        <v>78</v>
      </c>
      <c r="C97" s="118" t="s">
        <v>62</v>
      </c>
      <c r="D97" s="114">
        <v>12</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629" t="s">
        <v>64</v>
      </c>
      <c r="F100" s="629"/>
      <c r="G100" s="629"/>
      <c r="H100" s="630"/>
    </row>
    <row r="101" spans="1:8">
      <c r="A101" s="24"/>
      <c r="B101" s="91" t="s">
        <v>85</v>
      </c>
      <c r="C101" s="118" t="s">
        <v>62</v>
      </c>
      <c r="D101" s="114">
        <v>25</v>
      </c>
      <c r="E101" s="629"/>
      <c r="F101" s="629"/>
      <c r="G101" s="629"/>
      <c r="H101" s="630"/>
    </row>
    <row r="102" spans="1:8">
      <c r="A102" s="24"/>
      <c r="B102" s="91" t="s">
        <v>86</v>
      </c>
      <c r="C102" s="118" t="s">
        <v>62</v>
      </c>
      <c r="D102" s="114">
        <v>0</v>
      </c>
      <c r="E102" s="119"/>
      <c r="F102" s="119"/>
      <c r="G102" s="119"/>
      <c r="H102" s="120"/>
    </row>
    <row r="103" spans="1:8">
      <c r="A103" s="24"/>
      <c r="B103" s="205"/>
      <c r="C103" s="118"/>
      <c r="D103" s="114"/>
      <c r="E103" s="5"/>
      <c r="F103" s="113"/>
      <c r="G103" s="5"/>
      <c r="H103" s="6"/>
    </row>
    <row r="104" spans="1:8">
      <c r="A104" s="127" t="s">
        <v>87</v>
      </c>
      <c r="B104" s="91"/>
      <c r="C104" s="101" t="s">
        <v>88</v>
      </c>
      <c r="D104" s="114">
        <v>1019</v>
      </c>
      <c r="E104" s="5"/>
      <c r="F104" s="113"/>
      <c r="G104" s="5"/>
      <c r="H104" s="6"/>
    </row>
    <row r="105" spans="1:8">
      <c r="A105" s="24" t="s">
        <v>89</v>
      </c>
      <c r="B105" s="5"/>
      <c r="C105" s="38" t="s">
        <v>90</v>
      </c>
      <c r="D105" s="114">
        <v>254.75</v>
      </c>
      <c r="E105" s="5" t="s">
        <v>91</v>
      </c>
      <c r="F105" s="113"/>
      <c r="G105" s="5"/>
      <c r="H105" s="6"/>
    </row>
    <row r="106" spans="1:8" ht="15" thickBot="1">
      <c r="A106" s="5"/>
      <c r="B106" s="5"/>
      <c r="C106" s="5"/>
      <c r="D106" s="5"/>
      <c r="E106" s="5"/>
      <c r="F106" s="5"/>
      <c r="G106" s="5"/>
      <c r="H106" s="6"/>
    </row>
    <row r="107" spans="1:8" ht="15" thickBot="1">
      <c r="A107" s="583" t="s">
        <v>92</v>
      </c>
      <c r="B107" s="584"/>
      <c r="C107" s="584"/>
      <c r="D107" s="584"/>
      <c r="E107" s="584"/>
      <c r="F107" s="584"/>
      <c r="G107" s="584"/>
      <c r="H107" s="585"/>
    </row>
    <row r="108" spans="1:8">
      <c r="A108" s="61"/>
      <c r="B108" s="62"/>
      <c r="C108" s="62"/>
      <c r="D108" s="62"/>
      <c r="E108" s="62"/>
      <c r="F108" s="62"/>
      <c r="G108" s="62"/>
      <c r="H108" s="63"/>
    </row>
    <row r="109" spans="1:8">
      <c r="A109" s="37" t="s">
        <v>93</v>
      </c>
      <c r="B109" s="5"/>
      <c r="C109" s="5"/>
      <c r="D109" s="66">
        <v>1075</v>
      </c>
      <c r="E109" s="5" t="s">
        <v>94</v>
      </c>
      <c r="F109" s="5"/>
      <c r="G109" s="5"/>
      <c r="H109" s="6"/>
    </row>
    <row r="110" spans="1:8">
      <c r="A110" s="37" t="s">
        <v>95</v>
      </c>
      <c r="B110" s="5"/>
      <c r="C110" s="93" t="s">
        <v>62</v>
      </c>
      <c r="D110" s="66">
        <v>297.77</v>
      </c>
      <c r="E110" s="56" t="s">
        <v>96</v>
      </c>
      <c r="F110" s="5"/>
      <c r="G110" s="5"/>
      <c r="H110" s="6"/>
    </row>
    <row r="111" spans="1:8">
      <c r="A111" s="631" t="s">
        <v>97</v>
      </c>
      <c r="B111" s="632"/>
      <c r="C111" s="93" t="s">
        <v>62</v>
      </c>
      <c r="D111" s="196">
        <v>0</v>
      </c>
      <c r="E111" s="56" t="s">
        <v>98</v>
      </c>
      <c r="F111" s="5"/>
      <c r="G111" s="5"/>
      <c r="H111" s="6"/>
    </row>
    <row r="112" spans="1:8">
      <c r="A112" s="24" t="s">
        <v>99</v>
      </c>
      <c r="B112" s="5"/>
      <c r="C112" s="38" t="s">
        <v>100</v>
      </c>
      <c r="D112" s="121">
        <v>777</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v>1100</v>
      </c>
      <c r="E116" s="5"/>
      <c r="F116" s="5"/>
      <c r="G116" s="5"/>
      <c r="H116" s="6"/>
    </row>
    <row r="117" spans="1:8">
      <c r="A117" s="64" t="s">
        <v>103</v>
      </c>
      <c r="B117" s="5"/>
      <c r="C117" s="93" t="s">
        <v>62</v>
      </c>
      <c r="D117" s="123">
        <v>0</v>
      </c>
      <c r="E117" s="5"/>
      <c r="F117" s="5"/>
      <c r="G117" s="5"/>
      <c r="H117" s="6"/>
    </row>
    <row r="118" spans="1:8">
      <c r="A118" s="37" t="s">
        <v>99</v>
      </c>
      <c r="B118" s="5"/>
      <c r="C118" s="93" t="s">
        <v>62</v>
      </c>
      <c r="D118" s="124">
        <v>777</v>
      </c>
      <c r="E118" s="5"/>
      <c r="F118" s="5"/>
      <c r="G118" s="5"/>
      <c r="H118" s="6"/>
    </row>
    <row r="119" spans="1:8">
      <c r="A119" s="24" t="s">
        <v>104</v>
      </c>
      <c r="B119" s="5"/>
      <c r="C119" s="38" t="s">
        <v>105</v>
      </c>
      <c r="D119" s="125">
        <v>323</v>
      </c>
      <c r="E119" s="5" t="s">
        <v>101</v>
      </c>
      <c r="F119" s="5"/>
      <c r="G119" s="5"/>
      <c r="H119" s="6"/>
    </row>
    <row r="120" spans="1:8">
      <c r="A120" s="37"/>
      <c r="B120" s="5"/>
      <c r="C120" s="93"/>
      <c r="D120" s="126"/>
      <c r="E120" s="5"/>
      <c r="F120" s="5"/>
      <c r="G120" s="5"/>
      <c r="H120" s="6"/>
    </row>
    <row r="121" spans="1:8">
      <c r="A121" s="37" t="s">
        <v>106</v>
      </c>
      <c r="B121" s="619" t="s">
        <v>128</v>
      </c>
      <c r="C121" s="620"/>
      <c r="D121" s="5"/>
      <c r="E121" s="91" t="s">
        <v>107</v>
      </c>
      <c r="F121" s="197">
        <v>44362</v>
      </c>
      <c r="G121" s="5"/>
      <c r="H121" s="6"/>
    </row>
    <row r="122" spans="1:8">
      <c r="A122" s="37"/>
      <c r="B122" s="5"/>
      <c r="C122" s="5"/>
      <c r="D122" s="5"/>
      <c r="E122" s="91"/>
      <c r="F122" s="5"/>
      <c r="G122" s="5"/>
      <c r="H122" s="6"/>
    </row>
    <row r="123" spans="1:8">
      <c r="A123" s="37" t="s">
        <v>108</v>
      </c>
      <c r="B123" s="619" t="s">
        <v>129</v>
      </c>
      <c r="C123" s="620"/>
      <c r="D123" s="5"/>
      <c r="E123" s="91" t="s">
        <v>107</v>
      </c>
      <c r="F123" s="197">
        <v>44363</v>
      </c>
      <c r="G123" s="5"/>
      <c r="H123" s="6"/>
    </row>
    <row r="124" spans="1:8" ht="15" thickBot="1">
      <c r="A124" s="57"/>
      <c r="B124" s="59"/>
      <c r="C124" s="59"/>
      <c r="D124" s="59"/>
      <c r="E124" s="59"/>
      <c r="F124" s="59"/>
      <c r="G124" s="59"/>
      <c r="H124" s="60"/>
    </row>
  </sheetData>
  <sheetProtection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4124"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4125"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4126"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4127"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4132" r:id="rId27" name="Check Box 36">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4133" r:id="rId28" name="Check Box 37">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4134" r:id="rId29" name="Check Box 38">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4135" r:id="rId30" name="Check Box 39">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4136" r:id="rId31" name="Check Box 40">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4137" r:id="rId32" name="Check Box 41">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4138" r:id="rId33" name="Check Box 42">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4139" r:id="rId34" name="Check Box 43">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4140" r:id="rId35" name="Check Box 44">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4141" r:id="rId36" name="Check Box 45">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4142" r:id="rId37" name="Check Box 46">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4143" r:id="rId38" name="Check Box 47">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dimension ref="A1:H124"/>
  <sheetViews>
    <sheetView topLeftCell="A49" zoomScale="80" zoomScaleNormal="80" workbookViewId="0">
      <selection activeCell="L22" sqref="L22"/>
    </sheetView>
  </sheetViews>
  <sheetFormatPr baseColWidth="10"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578" t="s">
        <v>0</v>
      </c>
      <c r="B1" s="579"/>
      <c r="C1" s="579"/>
      <c r="D1" s="579"/>
      <c r="E1" s="579"/>
      <c r="F1" s="579"/>
      <c r="G1" s="579"/>
      <c r="H1" s="580"/>
    </row>
    <row r="2" spans="1:8" ht="15" thickBot="1">
      <c r="A2" s="1" t="s">
        <v>1</v>
      </c>
      <c r="B2" s="581" t="s">
        <v>130</v>
      </c>
      <c r="C2" s="582"/>
      <c r="D2" s="582"/>
      <c r="E2" s="2" t="s">
        <v>2</v>
      </c>
      <c r="F2" s="175">
        <v>44440</v>
      </c>
      <c r="G2" s="2" t="s">
        <v>3</v>
      </c>
      <c r="H2" s="176">
        <v>44804</v>
      </c>
    </row>
    <row r="3" spans="1:8">
      <c r="A3" s="3"/>
      <c r="B3" s="4"/>
      <c r="C3" s="4"/>
      <c r="D3" s="4"/>
      <c r="E3" s="5"/>
      <c r="F3" s="5"/>
      <c r="G3" s="5"/>
      <c r="H3" s="6"/>
    </row>
    <row r="4" spans="1:8">
      <c r="A4" s="7" t="s">
        <v>4</v>
      </c>
      <c r="B4" s="177"/>
      <c r="C4" s="177"/>
      <c r="D4" s="177"/>
      <c r="E4" s="5"/>
      <c r="F4" s="5" t="s">
        <v>5</v>
      </c>
      <c r="G4" s="8"/>
      <c r="H4" s="9">
        <v>2021</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t="s">
        <v>131</v>
      </c>
      <c r="C7" s="587"/>
      <c r="D7" s="587"/>
      <c r="E7" s="587"/>
      <c r="F7" s="587"/>
      <c r="G7" s="11" t="s">
        <v>8</v>
      </c>
      <c r="H7" s="178"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t="s">
        <v>132</v>
      </c>
      <c r="C10" s="179"/>
      <c r="D10" s="179"/>
      <c r="E10" s="22" t="s">
        <v>14</v>
      </c>
      <c r="F10" s="179">
        <v>11</v>
      </c>
      <c r="G10" s="23"/>
      <c r="H10" s="180" t="s">
        <v>133</v>
      </c>
    </row>
    <row r="11" spans="1:8">
      <c r="A11" s="21"/>
      <c r="B11" s="23"/>
      <c r="C11" s="23"/>
      <c r="D11" s="23"/>
      <c r="E11" s="23"/>
      <c r="F11" s="23"/>
      <c r="G11" s="23"/>
      <c r="H11" s="6"/>
    </row>
    <row r="12" spans="1:8">
      <c r="A12" s="24" t="s">
        <v>15</v>
      </c>
      <c r="B12" s="25">
        <v>1250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v>2</v>
      </c>
      <c r="C16" s="5"/>
      <c r="D16" s="38" t="s">
        <v>20</v>
      </c>
      <c r="E16" s="181">
        <v>0</v>
      </c>
      <c r="F16" s="39"/>
      <c r="G16" s="5"/>
      <c r="H16" s="6"/>
    </row>
    <row r="17" spans="1:8">
      <c r="A17" s="24"/>
      <c r="B17" s="5"/>
      <c r="C17" s="5"/>
      <c r="D17" s="31"/>
      <c r="E17" s="39"/>
      <c r="F17" s="39"/>
      <c r="G17" s="5"/>
      <c r="H17" s="6"/>
    </row>
    <row r="18" spans="1:8">
      <c r="A18" s="24" t="s">
        <v>21</v>
      </c>
      <c r="B18" s="40"/>
      <c r="C18" s="40"/>
      <c r="D18" s="31"/>
      <c r="E18" s="41" t="s">
        <v>22</v>
      </c>
      <c r="F18" s="182"/>
      <c r="G18" s="182"/>
      <c r="H18" s="6"/>
    </row>
    <row r="19" spans="1:8">
      <c r="A19" s="33"/>
      <c r="B19" s="42"/>
      <c r="C19" s="42"/>
      <c r="D19" s="42"/>
      <c r="E19" s="42"/>
      <c r="F19" s="42"/>
      <c r="G19" s="43"/>
      <c r="H19" s="44"/>
    </row>
    <row r="20" spans="1:8">
      <c r="A20" s="33" t="s">
        <v>23</v>
      </c>
      <c r="B20" s="40"/>
      <c r="C20" s="40"/>
      <c r="D20" s="40"/>
      <c r="E20" s="45" t="s">
        <v>111</v>
      </c>
      <c r="F20" s="286"/>
      <c r="G20" s="287"/>
      <c r="H20" s="47"/>
    </row>
    <row r="21" spans="1:8">
      <c r="A21" s="33"/>
      <c r="B21" s="42"/>
      <c r="C21" s="48"/>
      <c r="D21" s="42"/>
      <c r="E21" s="42"/>
      <c r="F21" s="42"/>
      <c r="G21" s="43"/>
      <c r="H21" s="44"/>
    </row>
    <row r="22" spans="1:8">
      <c r="A22" s="33" t="s">
        <v>25</v>
      </c>
      <c r="B22" s="183"/>
      <c r="C22" s="183"/>
      <c r="D22" s="183"/>
      <c r="E22" s="183"/>
      <c r="F22" s="183"/>
      <c r="G22" s="27" t="s">
        <v>26</v>
      </c>
      <c r="H22" s="184"/>
    </row>
    <row r="23" spans="1:8">
      <c r="A23" s="50" t="s">
        <v>27</v>
      </c>
      <c r="B23" s="185">
        <v>0</v>
      </c>
      <c r="C23" s="185">
        <v>40</v>
      </c>
      <c r="D23" s="185">
        <v>0</v>
      </c>
      <c r="E23" s="185">
        <v>0</v>
      </c>
      <c r="F23" s="185">
        <v>0</v>
      </c>
      <c r="G23" s="51"/>
      <c r="H23" s="186">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7">
        <v>0</v>
      </c>
      <c r="C26" s="56" t="s">
        <v>30</v>
      </c>
      <c r="D26" s="54"/>
      <c r="E26" s="54"/>
      <c r="F26" s="54"/>
      <c r="G26" s="54"/>
      <c r="H26" s="6"/>
    </row>
    <row r="27" spans="1:8" ht="14.25" customHeight="1">
      <c r="A27" s="588" t="s">
        <v>31</v>
      </c>
      <c r="B27" s="55"/>
      <c r="C27" s="56"/>
      <c r="D27" s="54"/>
      <c r="E27" s="54"/>
      <c r="F27" s="54"/>
      <c r="G27" s="54"/>
      <c r="H27" s="6"/>
    </row>
    <row r="28" spans="1:8">
      <c r="A28" s="588"/>
      <c r="B28" s="187" t="s">
        <v>119</v>
      </c>
      <c r="C28" s="56"/>
      <c r="D28" s="54"/>
      <c r="E28" s="54"/>
      <c r="F28" s="54"/>
      <c r="G28" s="54"/>
      <c r="H28" s="6"/>
    </row>
    <row r="29" spans="1:8" ht="15" thickBot="1">
      <c r="A29" s="57"/>
      <c r="B29" s="58"/>
      <c r="C29" s="59"/>
      <c r="D29" s="58"/>
      <c r="E29" s="58"/>
      <c r="F29" s="58"/>
      <c r="G29" s="58"/>
      <c r="H29" s="60"/>
    </row>
    <row r="30" spans="1:8" ht="15" thickBot="1">
      <c r="A30" s="583" t="s">
        <v>32</v>
      </c>
      <c r="B30" s="589"/>
      <c r="C30" s="584"/>
      <c r="D30" s="584"/>
      <c r="E30" s="584"/>
      <c r="F30" s="584"/>
      <c r="G30" s="584"/>
      <c r="H30" s="585"/>
    </row>
    <row r="31" spans="1:8">
      <c r="A31" s="61"/>
      <c r="B31" s="62"/>
      <c r="C31" s="62"/>
      <c r="D31" s="62"/>
      <c r="E31" s="62"/>
      <c r="F31" s="62"/>
      <c r="G31" s="62"/>
      <c r="H31" s="63"/>
    </row>
    <row r="32" spans="1:8">
      <c r="A32" s="64" t="s">
        <v>33</v>
      </c>
      <c r="B32" s="65"/>
      <c r="C32" s="66">
        <v>1250</v>
      </c>
      <c r="D32" s="5"/>
      <c r="E32" s="54"/>
      <c r="F32" s="54"/>
      <c r="G32" s="54"/>
      <c r="H32" s="6"/>
    </row>
    <row r="33" spans="1:8">
      <c r="A33" s="64" t="s">
        <v>34</v>
      </c>
      <c r="B33" s="67" t="s">
        <v>35</v>
      </c>
      <c r="C33" s="68">
        <v>40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1210</v>
      </c>
      <c r="D35" s="69"/>
      <c r="E35" s="69"/>
      <c r="F35" s="69"/>
      <c r="G35" s="5"/>
      <c r="H35" s="6"/>
    </row>
    <row r="36" spans="1:8" ht="15" thickBot="1">
      <c r="A36" s="64"/>
      <c r="B36" s="65"/>
      <c r="C36" s="74"/>
      <c r="D36" s="69"/>
      <c r="E36" s="69"/>
      <c r="F36" s="69"/>
      <c r="G36" s="5"/>
      <c r="H36" s="6"/>
    </row>
    <row r="37" spans="1:8">
      <c r="A37" s="590" t="s">
        <v>42</v>
      </c>
      <c r="B37" s="589"/>
      <c r="C37" s="589"/>
      <c r="D37" s="589"/>
      <c r="E37" s="589"/>
      <c r="F37" s="589"/>
      <c r="G37" s="589"/>
      <c r="H37" s="591"/>
    </row>
    <row r="38" spans="1:8" ht="37.5">
      <c r="A38" s="75"/>
      <c r="B38" s="592" t="s">
        <v>43</v>
      </c>
      <c r="C38" s="593"/>
      <c r="D38" s="203" t="s">
        <v>44</v>
      </c>
      <c r="E38" s="204" t="s">
        <v>45</v>
      </c>
      <c r="F38" s="76" t="s">
        <v>46</v>
      </c>
      <c r="G38" s="594" t="s">
        <v>47</v>
      </c>
      <c r="H38" s="595"/>
    </row>
    <row r="39" spans="1:8">
      <c r="A39" s="77">
        <v>1</v>
      </c>
      <c r="B39" s="596" t="s">
        <v>134</v>
      </c>
      <c r="C39" s="597"/>
      <c r="D39" s="188">
        <v>1500</v>
      </c>
      <c r="E39" s="188">
        <v>880</v>
      </c>
      <c r="F39" s="171" t="s">
        <v>127</v>
      </c>
      <c r="G39" s="598">
        <v>2380</v>
      </c>
      <c r="H39" s="599"/>
    </row>
    <row r="40" spans="1:8">
      <c r="A40" s="77">
        <v>2</v>
      </c>
      <c r="B40" s="596"/>
      <c r="C40" s="597"/>
      <c r="D40" s="188">
        <v>0</v>
      </c>
      <c r="E40" s="188">
        <v>0</v>
      </c>
      <c r="F40" s="171" t="s">
        <v>64</v>
      </c>
      <c r="G40" s="598">
        <v>0</v>
      </c>
      <c r="H40" s="599"/>
    </row>
    <row r="41" spans="1:8">
      <c r="A41" s="77">
        <v>3</v>
      </c>
      <c r="B41" s="596"/>
      <c r="C41" s="597"/>
      <c r="D41" s="188">
        <v>0</v>
      </c>
      <c r="E41" s="188">
        <v>0</v>
      </c>
      <c r="F41" s="171" t="s">
        <v>64</v>
      </c>
      <c r="G41" s="598">
        <v>0</v>
      </c>
      <c r="H41" s="599"/>
    </row>
    <row r="42" spans="1:8">
      <c r="A42" s="77">
        <v>4</v>
      </c>
      <c r="B42" s="596"/>
      <c r="C42" s="597"/>
      <c r="D42" s="188">
        <v>0</v>
      </c>
      <c r="E42" s="188">
        <v>0</v>
      </c>
      <c r="F42" s="171" t="s">
        <v>64</v>
      </c>
      <c r="G42" s="598">
        <v>0</v>
      </c>
      <c r="H42" s="599"/>
    </row>
    <row r="43" spans="1:8">
      <c r="A43" s="77">
        <v>5</v>
      </c>
      <c r="B43" s="596"/>
      <c r="C43" s="597"/>
      <c r="D43" s="188">
        <v>0</v>
      </c>
      <c r="E43" s="188">
        <v>0</v>
      </c>
      <c r="F43" s="171" t="s">
        <v>64</v>
      </c>
      <c r="G43" s="598">
        <v>0</v>
      </c>
      <c r="H43" s="599"/>
    </row>
    <row r="44" spans="1:8">
      <c r="A44" s="77">
        <v>6</v>
      </c>
      <c r="B44" s="596"/>
      <c r="C44" s="597"/>
      <c r="D44" s="188">
        <v>0</v>
      </c>
      <c r="E44" s="188">
        <v>0</v>
      </c>
      <c r="F44" s="171" t="s">
        <v>64</v>
      </c>
      <c r="G44" s="598">
        <v>0</v>
      </c>
      <c r="H44" s="599"/>
    </row>
    <row r="45" spans="1:8">
      <c r="A45" s="77">
        <v>7</v>
      </c>
      <c r="B45" s="596"/>
      <c r="C45" s="597"/>
      <c r="D45" s="188">
        <v>0</v>
      </c>
      <c r="E45" s="188">
        <v>0</v>
      </c>
      <c r="F45" s="171" t="s">
        <v>64</v>
      </c>
      <c r="G45" s="598">
        <v>0</v>
      </c>
      <c r="H45" s="599"/>
    </row>
    <row r="46" spans="1:8">
      <c r="A46" s="77">
        <v>8</v>
      </c>
      <c r="B46" s="602"/>
      <c r="C46" s="603"/>
      <c r="D46" s="189">
        <v>0</v>
      </c>
      <c r="E46" s="189">
        <v>0</v>
      </c>
      <c r="F46" s="171" t="s">
        <v>64</v>
      </c>
      <c r="G46" s="598">
        <v>0</v>
      </c>
      <c r="H46" s="599"/>
    </row>
    <row r="47" spans="1:8">
      <c r="A47" s="78"/>
      <c r="B47" s="606" t="s">
        <v>48</v>
      </c>
      <c r="C47" s="606"/>
      <c r="D47" s="606"/>
      <c r="E47" s="606"/>
      <c r="F47" s="606"/>
      <c r="G47" s="38" t="s">
        <v>49</v>
      </c>
      <c r="H47" s="79">
        <v>0</v>
      </c>
    </row>
    <row r="48" spans="1:8">
      <c r="A48" s="80"/>
      <c r="B48" s="38"/>
      <c r="C48" s="38"/>
      <c r="D48" s="38"/>
      <c r="E48" s="38"/>
      <c r="F48" s="38" t="s">
        <v>50</v>
      </c>
      <c r="G48" s="38" t="s">
        <v>51</v>
      </c>
      <c r="H48" s="79">
        <v>2380</v>
      </c>
    </row>
    <row r="49" spans="1:8">
      <c r="A49" s="80"/>
      <c r="B49" s="38"/>
      <c r="C49" s="38"/>
      <c r="D49" s="38"/>
      <c r="E49" s="38"/>
      <c r="F49" s="38"/>
      <c r="G49" s="38"/>
      <c r="H49" s="81"/>
    </row>
    <row r="50" spans="1:8" ht="14.25" customHeight="1">
      <c r="A50" s="607" t="s">
        <v>48</v>
      </c>
      <c r="B50" s="608"/>
      <c r="C50" s="608"/>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c r="H54" s="202"/>
    </row>
    <row r="55" spans="1:8" ht="25.5" customHeight="1">
      <c r="A55" s="89"/>
      <c r="B55" s="592" t="s">
        <v>43</v>
      </c>
      <c r="C55" s="593"/>
      <c r="D55" s="76" t="s">
        <v>56</v>
      </c>
      <c r="E55" s="600" t="s">
        <v>57</v>
      </c>
      <c r="F55" s="601"/>
      <c r="G55" s="5"/>
      <c r="H55" s="6"/>
    </row>
    <row r="56" spans="1:8">
      <c r="A56" s="77">
        <v>1</v>
      </c>
      <c r="B56" s="611" t="s">
        <v>134</v>
      </c>
      <c r="C56" s="612"/>
      <c r="D56" s="190">
        <v>2</v>
      </c>
      <c r="E56" s="613">
        <v>642</v>
      </c>
      <c r="F56" s="614"/>
      <c r="G56" s="5"/>
      <c r="H56" s="6"/>
    </row>
    <row r="57" spans="1:8">
      <c r="A57" s="77">
        <v>2</v>
      </c>
      <c r="B57" s="611" t="s">
        <v>64</v>
      </c>
      <c r="C57" s="612"/>
      <c r="D57" s="190"/>
      <c r="E57" s="613">
        <v>0</v>
      </c>
      <c r="F57" s="614"/>
      <c r="G57" s="5"/>
      <c r="H57" s="6"/>
    </row>
    <row r="58" spans="1:8">
      <c r="A58" s="77">
        <v>3</v>
      </c>
      <c r="B58" s="611" t="s">
        <v>64</v>
      </c>
      <c r="C58" s="612"/>
      <c r="D58" s="190"/>
      <c r="E58" s="613">
        <v>0</v>
      </c>
      <c r="F58" s="614"/>
      <c r="G58" s="5"/>
      <c r="H58" s="6"/>
    </row>
    <row r="59" spans="1:8">
      <c r="A59" s="77">
        <v>4</v>
      </c>
      <c r="B59" s="611" t="s">
        <v>64</v>
      </c>
      <c r="C59" s="612"/>
      <c r="D59" s="190"/>
      <c r="E59" s="613">
        <v>0</v>
      </c>
      <c r="F59" s="614"/>
      <c r="G59" s="5"/>
      <c r="H59" s="6"/>
    </row>
    <row r="60" spans="1:8">
      <c r="A60" s="77">
        <v>5</v>
      </c>
      <c r="B60" s="611" t="s">
        <v>64</v>
      </c>
      <c r="C60" s="612"/>
      <c r="D60" s="190"/>
      <c r="E60" s="613">
        <v>0</v>
      </c>
      <c r="F60" s="614"/>
      <c r="G60" s="5"/>
      <c r="H60" s="6"/>
    </row>
    <row r="61" spans="1:8">
      <c r="A61" s="77">
        <v>6</v>
      </c>
      <c r="B61" s="611" t="s">
        <v>64</v>
      </c>
      <c r="C61" s="612"/>
      <c r="D61" s="190"/>
      <c r="E61" s="613">
        <v>0</v>
      </c>
      <c r="F61" s="614"/>
      <c r="G61" s="5"/>
      <c r="H61" s="6"/>
    </row>
    <row r="62" spans="1:8">
      <c r="A62" s="77">
        <v>7</v>
      </c>
      <c r="B62" s="611" t="s">
        <v>64</v>
      </c>
      <c r="C62" s="612"/>
      <c r="D62" s="190"/>
      <c r="E62" s="613">
        <v>0</v>
      </c>
      <c r="F62" s="614"/>
      <c r="G62" s="5"/>
      <c r="H62" s="6"/>
    </row>
    <row r="63" spans="1:8">
      <c r="A63" s="78">
        <v>8</v>
      </c>
      <c r="B63" s="611" t="s">
        <v>64</v>
      </c>
      <c r="C63" s="612"/>
      <c r="D63" s="191"/>
      <c r="E63" s="615">
        <v>0</v>
      </c>
      <c r="F63" s="616"/>
      <c r="G63" s="5"/>
      <c r="H63" s="6"/>
    </row>
    <row r="64" spans="1:8">
      <c r="A64" s="80"/>
      <c r="B64" s="41"/>
      <c r="C64" s="41"/>
      <c r="D64" s="38" t="s">
        <v>58</v>
      </c>
      <c r="E64" s="38" t="s">
        <v>59</v>
      </c>
      <c r="F64" s="90">
        <v>642</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c r="A68" s="621" t="s">
        <v>64</v>
      </c>
      <c r="B68" s="622"/>
      <c r="C68" s="38"/>
      <c r="D68" s="38"/>
      <c r="E68" s="5"/>
      <c r="F68" s="38"/>
      <c r="G68" s="5"/>
      <c r="H68" s="6"/>
    </row>
    <row r="69" spans="1:8">
      <c r="A69" s="37"/>
      <c r="B69" s="91" t="s">
        <v>57</v>
      </c>
      <c r="C69" s="38" t="s">
        <v>59</v>
      </c>
      <c r="D69" s="92">
        <v>642</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v>642</v>
      </c>
      <c r="E73" s="5"/>
      <c r="F73" s="5"/>
      <c r="G73" s="38"/>
      <c r="H73" s="79"/>
    </row>
    <row r="74" spans="1:8">
      <c r="A74" s="37"/>
      <c r="B74" s="38"/>
      <c r="C74" s="38"/>
      <c r="D74" s="98"/>
      <c r="E74" s="5"/>
      <c r="F74" s="5"/>
      <c r="G74" s="38"/>
      <c r="H74" s="79"/>
    </row>
    <row r="75" spans="1:8">
      <c r="A75" s="37" t="s">
        <v>67</v>
      </c>
      <c r="B75" s="38"/>
      <c r="C75" s="38" t="s">
        <v>51</v>
      </c>
      <c r="D75" s="92">
        <v>2380</v>
      </c>
      <c r="E75" s="5"/>
      <c r="F75" s="5"/>
      <c r="G75" s="38"/>
      <c r="H75" s="79"/>
    </row>
    <row r="76" spans="1:8">
      <c r="A76" s="37" t="s">
        <v>17</v>
      </c>
      <c r="B76" s="38"/>
      <c r="C76" s="38"/>
      <c r="D76" s="99">
        <v>0.3</v>
      </c>
      <c r="E76" s="5" t="s">
        <v>68</v>
      </c>
      <c r="F76" s="5"/>
      <c r="G76" s="38"/>
      <c r="H76" s="79"/>
    </row>
    <row r="77" spans="1:8">
      <c r="A77" s="64" t="s">
        <v>69</v>
      </c>
      <c r="B77" s="38"/>
      <c r="C77" s="38" t="s">
        <v>70</v>
      </c>
      <c r="D77" s="85">
        <v>714</v>
      </c>
      <c r="E77" s="5"/>
      <c r="F77" s="5"/>
      <c r="G77" s="38"/>
      <c r="H77" s="79"/>
    </row>
    <row r="78" spans="1:8">
      <c r="A78" s="64"/>
      <c r="B78" s="38"/>
      <c r="C78" s="38"/>
      <c r="D78" s="100"/>
      <c r="E78" s="5"/>
      <c r="F78" s="5"/>
      <c r="G78" s="38"/>
      <c r="H78" s="79"/>
    </row>
    <row r="79" spans="1:8">
      <c r="A79" s="64" t="s">
        <v>69</v>
      </c>
      <c r="B79" s="38"/>
      <c r="C79" s="101" t="s">
        <v>71</v>
      </c>
      <c r="D79" s="98">
        <v>714</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v>714</v>
      </c>
      <c r="E84" s="5" t="s">
        <v>75</v>
      </c>
      <c r="F84" s="626" t="s">
        <v>64</v>
      </c>
      <c r="G84" s="626"/>
      <c r="H84" s="627"/>
    </row>
    <row r="85" spans="1:8">
      <c r="A85" s="33"/>
      <c r="B85" s="43"/>
      <c r="C85" s="43"/>
      <c r="D85" s="111"/>
      <c r="E85" s="5"/>
      <c r="F85" s="626"/>
      <c r="G85" s="626"/>
      <c r="H85" s="627"/>
    </row>
    <row r="86" spans="1:8" ht="14.25" customHeight="1">
      <c r="A86" s="628" t="s">
        <v>109</v>
      </c>
      <c r="B86" s="91" t="s">
        <v>77</v>
      </c>
      <c r="C86" s="93" t="s">
        <v>62</v>
      </c>
      <c r="D86" s="114">
        <v>0</v>
      </c>
      <c r="E86" s="96"/>
      <c r="F86" s="5"/>
      <c r="G86" s="5"/>
      <c r="H86" s="6"/>
    </row>
    <row r="87" spans="1:8">
      <c r="A87" s="628"/>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714</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v>1250</v>
      </c>
      <c r="E94" s="5"/>
      <c r="F94" s="113"/>
      <c r="G94" s="5"/>
      <c r="H94" s="6"/>
    </row>
    <row r="95" spans="1:8">
      <c r="A95" s="109"/>
      <c r="B95" s="5"/>
      <c r="C95" s="115"/>
      <c r="D95" s="116"/>
      <c r="E95" s="5"/>
      <c r="F95" s="113"/>
      <c r="G95" s="5"/>
      <c r="H95" s="6"/>
    </row>
    <row r="96" spans="1:8">
      <c r="A96" s="117" t="s">
        <v>84</v>
      </c>
      <c r="B96" s="91" t="s">
        <v>77</v>
      </c>
      <c r="C96" s="118" t="s">
        <v>62</v>
      </c>
      <c r="D96" s="114">
        <v>40</v>
      </c>
      <c r="E96" s="5"/>
      <c r="F96" s="113"/>
      <c r="G96" s="5"/>
      <c r="H96" s="6"/>
    </row>
    <row r="97" spans="1:8">
      <c r="A97" s="64"/>
      <c r="B97" s="91" t="s">
        <v>78</v>
      </c>
      <c r="C97" s="118" t="s">
        <v>62</v>
      </c>
      <c r="D97" s="114">
        <v>10</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629" t="s">
        <v>64</v>
      </c>
      <c r="F100" s="629"/>
      <c r="G100" s="629"/>
      <c r="H100" s="630"/>
    </row>
    <row r="101" spans="1:8">
      <c r="A101" s="24"/>
      <c r="B101" s="91" t="s">
        <v>85</v>
      </c>
      <c r="C101" s="118" t="s">
        <v>62</v>
      </c>
      <c r="D101" s="114">
        <v>40</v>
      </c>
      <c r="E101" s="629"/>
      <c r="F101" s="629"/>
      <c r="G101" s="629"/>
      <c r="H101" s="630"/>
    </row>
    <row r="102" spans="1:8">
      <c r="A102" s="24"/>
      <c r="B102" s="91" t="s">
        <v>86</v>
      </c>
      <c r="C102" s="118" t="s">
        <v>62</v>
      </c>
      <c r="D102" s="114">
        <v>0</v>
      </c>
      <c r="E102" s="119"/>
      <c r="F102" s="119"/>
      <c r="G102" s="119"/>
      <c r="H102" s="120"/>
    </row>
    <row r="103" spans="1:8">
      <c r="A103" s="24"/>
      <c r="B103" s="205"/>
      <c r="C103" s="118"/>
      <c r="D103" s="114"/>
      <c r="E103" s="5"/>
      <c r="F103" s="113"/>
      <c r="G103" s="5"/>
      <c r="H103" s="6"/>
    </row>
    <row r="104" spans="1:8">
      <c r="A104" s="127" t="s">
        <v>87</v>
      </c>
      <c r="B104" s="91"/>
      <c r="C104" s="101" t="s">
        <v>88</v>
      </c>
      <c r="D104" s="114">
        <v>1160</v>
      </c>
      <c r="E104" s="5"/>
      <c r="F104" s="113"/>
      <c r="G104" s="5"/>
      <c r="H104" s="6"/>
    </row>
    <row r="105" spans="1:8">
      <c r="A105" s="24" t="s">
        <v>89</v>
      </c>
      <c r="B105" s="5"/>
      <c r="C105" s="38" t="s">
        <v>90</v>
      </c>
      <c r="D105" s="114">
        <v>290</v>
      </c>
      <c r="E105" s="5" t="s">
        <v>91</v>
      </c>
      <c r="F105" s="113"/>
      <c r="G105" s="5"/>
      <c r="H105" s="6"/>
    </row>
    <row r="106" spans="1:8" ht="15" thickBot="1">
      <c r="A106" s="5"/>
      <c r="B106" s="5"/>
      <c r="C106" s="5"/>
      <c r="D106" s="5"/>
      <c r="E106" s="5"/>
      <c r="F106" s="5"/>
      <c r="G106" s="5"/>
      <c r="H106" s="6"/>
    </row>
    <row r="107" spans="1:8" ht="15" thickBot="1">
      <c r="A107" s="583" t="s">
        <v>92</v>
      </c>
      <c r="B107" s="584"/>
      <c r="C107" s="584"/>
      <c r="D107" s="584"/>
      <c r="E107" s="584"/>
      <c r="F107" s="584"/>
      <c r="G107" s="584"/>
      <c r="H107" s="585"/>
    </row>
    <row r="108" spans="1:8">
      <c r="A108" s="61"/>
      <c r="B108" s="62"/>
      <c r="C108" s="62"/>
      <c r="D108" s="62"/>
      <c r="E108" s="62"/>
      <c r="F108" s="62"/>
      <c r="G108" s="62"/>
      <c r="H108" s="63"/>
    </row>
    <row r="109" spans="1:8">
      <c r="A109" s="37" t="s">
        <v>93</v>
      </c>
      <c r="B109" s="5"/>
      <c r="C109" s="5"/>
      <c r="D109" s="66">
        <v>1210</v>
      </c>
      <c r="E109" s="5" t="s">
        <v>94</v>
      </c>
      <c r="F109" s="5"/>
      <c r="G109" s="5"/>
      <c r="H109" s="6"/>
    </row>
    <row r="110" spans="1:8">
      <c r="A110" s="37" t="s">
        <v>95</v>
      </c>
      <c r="B110" s="5"/>
      <c r="C110" s="93" t="s">
        <v>62</v>
      </c>
      <c r="D110" s="66">
        <v>714</v>
      </c>
      <c r="E110" s="56" t="s">
        <v>96</v>
      </c>
      <c r="F110" s="5"/>
      <c r="G110" s="5"/>
      <c r="H110" s="6"/>
    </row>
    <row r="111" spans="1:8">
      <c r="A111" s="631" t="s">
        <v>97</v>
      </c>
      <c r="B111" s="632"/>
      <c r="C111" s="93" t="s">
        <v>62</v>
      </c>
      <c r="D111" s="196">
        <v>0</v>
      </c>
      <c r="E111" s="56" t="s">
        <v>98</v>
      </c>
      <c r="F111" s="5"/>
      <c r="G111" s="5"/>
      <c r="H111" s="6"/>
    </row>
    <row r="112" spans="1:8">
      <c r="A112" s="24" t="s">
        <v>99</v>
      </c>
      <c r="B112" s="5"/>
      <c r="C112" s="38" t="s">
        <v>100</v>
      </c>
      <c r="D112" s="121">
        <v>496</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v>1250</v>
      </c>
      <c r="E116" s="5"/>
      <c r="F116" s="5"/>
      <c r="G116" s="5"/>
      <c r="H116" s="6"/>
    </row>
    <row r="117" spans="1:8">
      <c r="A117" s="64" t="s">
        <v>103</v>
      </c>
      <c r="B117" s="5"/>
      <c r="C117" s="93" t="s">
        <v>62</v>
      </c>
      <c r="D117" s="123">
        <v>0</v>
      </c>
      <c r="E117" s="5"/>
      <c r="F117" s="5"/>
      <c r="G117" s="5"/>
      <c r="H117" s="6"/>
    </row>
    <row r="118" spans="1:8">
      <c r="A118" s="37" t="s">
        <v>99</v>
      </c>
      <c r="B118" s="5"/>
      <c r="C118" s="93" t="s">
        <v>62</v>
      </c>
      <c r="D118" s="124">
        <v>496</v>
      </c>
      <c r="E118" s="5"/>
      <c r="F118" s="5"/>
      <c r="G118" s="5"/>
      <c r="H118" s="6"/>
    </row>
    <row r="119" spans="1:8">
      <c r="A119" s="24" t="s">
        <v>104</v>
      </c>
      <c r="B119" s="5"/>
      <c r="C119" s="38" t="s">
        <v>105</v>
      </c>
      <c r="D119" s="125">
        <v>754</v>
      </c>
      <c r="E119" s="5" t="s">
        <v>101</v>
      </c>
      <c r="F119" s="5"/>
      <c r="G119" s="5"/>
      <c r="H119" s="6"/>
    </row>
    <row r="120" spans="1:8">
      <c r="A120" s="37"/>
      <c r="B120" s="5"/>
      <c r="C120" s="93"/>
      <c r="D120" s="126"/>
      <c r="E120" s="5"/>
      <c r="F120" s="5"/>
      <c r="G120" s="5"/>
      <c r="H120" s="6"/>
    </row>
    <row r="121" spans="1:8">
      <c r="A121" s="37" t="s">
        <v>106</v>
      </c>
      <c r="B121" s="619" t="s">
        <v>128</v>
      </c>
      <c r="C121" s="620"/>
      <c r="D121" s="5"/>
      <c r="E121" s="91" t="s">
        <v>107</v>
      </c>
      <c r="F121" s="197">
        <v>44362</v>
      </c>
      <c r="G121" s="5"/>
      <c r="H121" s="6"/>
    </row>
    <row r="122" spans="1:8">
      <c r="A122" s="37"/>
      <c r="B122" s="5"/>
      <c r="C122" s="5"/>
      <c r="D122" s="5"/>
      <c r="E122" s="91"/>
      <c r="F122" s="5"/>
      <c r="G122" s="5"/>
      <c r="H122" s="6"/>
    </row>
    <row r="123" spans="1:8">
      <c r="A123" s="37" t="s">
        <v>108</v>
      </c>
      <c r="B123" s="619" t="s">
        <v>129</v>
      </c>
      <c r="C123" s="620"/>
      <c r="D123" s="5"/>
      <c r="E123" s="91" t="s">
        <v>107</v>
      </c>
      <c r="F123" s="197">
        <v>44363</v>
      </c>
      <c r="G123" s="5"/>
      <c r="H123" s="6"/>
    </row>
    <row r="124" spans="1:8" ht="15" thickBot="1">
      <c r="A124" s="57"/>
      <c r="B124" s="59"/>
      <c r="C124" s="59"/>
      <c r="D124" s="59"/>
      <c r="E124" s="59"/>
      <c r="F124" s="59"/>
      <c r="G124" s="59"/>
      <c r="H124" s="60"/>
    </row>
  </sheetData>
  <sheetProtection algorithmName="SHA-512" hashValue="AT/VuFvQ6dINPPWfdrlkWcEeRkrZcKnfIZ3RU2QqK3X77TlcTB12OBG99mbnhbfwzzit/GyCd47hzuXJWyAwDw==" saltValue="auJw8B5zbVw/nruO/7G0hA=="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5142"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5143"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5144"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5145"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5146"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5147"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5148"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5149"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5150"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5151"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5152"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5153"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5191" r:id="rId27" name="Check Box 71">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5192" r:id="rId28" name="Check Box 72">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5193" r:id="rId29" name="Check Box 73">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5194" r:id="rId30" name="Check Box 74">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5195" r:id="rId31" name="Check Box 75">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5196" r:id="rId32" name="Check Box 76">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5197" r:id="rId33" name="Check Box 77">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5198" r:id="rId34" name="Check Box 78">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5199" r:id="rId35" name="Check Box 79">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5200" r:id="rId36" name="Check Box 80">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5201" r:id="rId37" name="Check Box 81">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5202" r:id="rId38" name="Check Box 82">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5203" r:id="rId39" name="Check Box 83">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5204" r:id="rId40" name="Check Box 84">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5205" r:id="rId41" name="Check Box 85">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5206" r:id="rId42" name="Check Box 86">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5207" r:id="rId43" name="Check Box 87">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5208" r:id="rId44" name="Check Box 88">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dimension ref="A1:H124"/>
  <sheetViews>
    <sheetView topLeftCell="A4" zoomScale="80" zoomScaleNormal="80" workbookViewId="0">
      <selection activeCell="N18" sqref="N18"/>
    </sheetView>
  </sheetViews>
  <sheetFormatPr baseColWidth="10"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578" t="s">
        <v>0</v>
      </c>
      <c r="B1" s="579"/>
      <c r="C1" s="579"/>
      <c r="D1" s="579"/>
      <c r="E1" s="579"/>
      <c r="F1" s="579"/>
      <c r="G1" s="579"/>
      <c r="H1" s="580"/>
    </row>
    <row r="2" spans="1:8" ht="15" thickBot="1">
      <c r="A2" s="1" t="s">
        <v>1</v>
      </c>
      <c r="B2" s="581" t="s">
        <v>130</v>
      </c>
      <c r="C2" s="582"/>
      <c r="D2" s="582"/>
      <c r="E2" s="2" t="s">
        <v>2</v>
      </c>
      <c r="F2" s="175">
        <v>44440</v>
      </c>
      <c r="G2" s="2" t="s">
        <v>3</v>
      </c>
      <c r="H2" s="176">
        <v>44804</v>
      </c>
    </row>
    <row r="3" spans="1:8">
      <c r="A3" s="3"/>
      <c r="B3" s="4"/>
      <c r="C3" s="4"/>
      <c r="D3" s="4"/>
      <c r="E3" s="5"/>
      <c r="F3" s="5"/>
      <c r="G3" s="5"/>
      <c r="H3" s="6"/>
    </row>
    <row r="4" spans="1:8">
      <c r="A4" s="7" t="s">
        <v>4</v>
      </c>
      <c r="B4" s="177"/>
      <c r="C4" s="177"/>
      <c r="D4" s="177"/>
      <c r="E4" s="5"/>
      <c r="F4" s="5" t="s">
        <v>5</v>
      </c>
      <c r="G4" s="8"/>
      <c r="H4" s="9">
        <v>2021</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t="s">
        <v>131</v>
      </c>
      <c r="C7" s="587"/>
      <c r="D7" s="587"/>
      <c r="E7" s="587"/>
      <c r="F7" s="587"/>
      <c r="G7" s="11" t="s">
        <v>8</v>
      </c>
      <c r="H7" s="178"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t="s">
        <v>132</v>
      </c>
      <c r="C10" s="179"/>
      <c r="D10" s="179"/>
      <c r="E10" s="22" t="s">
        <v>135</v>
      </c>
      <c r="F10" s="179">
        <v>11</v>
      </c>
      <c r="G10" s="23"/>
      <c r="H10" s="180" t="s">
        <v>133</v>
      </c>
    </row>
    <row r="11" spans="1:8">
      <c r="A11" s="21"/>
      <c r="B11" s="23"/>
      <c r="C11" s="23"/>
      <c r="D11" s="23"/>
      <c r="E11" s="23"/>
      <c r="F11" s="23"/>
      <c r="G11" s="23"/>
      <c r="H11" s="6"/>
    </row>
    <row r="12" spans="1:8">
      <c r="A12" s="24" t="s">
        <v>15</v>
      </c>
      <c r="B12" s="25">
        <v>1250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v>2</v>
      </c>
      <c r="C16" s="5"/>
      <c r="D16" s="38" t="s">
        <v>20</v>
      </c>
      <c r="E16" s="181">
        <v>0</v>
      </c>
      <c r="F16" s="39"/>
      <c r="G16" s="5"/>
      <c r="H16" s="6"/>
    </row>
    <row r="17" spans="1:8">
      <c r="A17" s="24"/>
      <c r="B17" s="5"/>
      <c r="C17" s="5"/>
      <c r="D17" s="31"/>
      <c r="E17" s="39"/>
      <c r="F17" s="39"/>
      <c r="G17" s="5"/>
      <c r="H17" s="6"/>
    </row>
    <row r="18" spans="1:8">
      <c r="A18" s="24" t="s">
        <v>21</v>
      </c>
      <c r="B18" s="40"/>
      <c r="C18" s="40"/>
      <c r="D18" s="31"/>
      <c r="E18" s="41" t="s">
        <v>22</v>
      </c>
      <c r="F18" s="182"/>
      <c r="G18" s="182"/>
      <c r="H18" s="6"/>
    </row>
    <row r="19" spans="1:8">
      <c r="A19" s="33"/>
      <c r="B19" s="42"/>
      <c r="C19" s="42"/>
      <c r="D19" s="42"/>
      <c r="E19" s="42"/>
      <c r="F19" s="42"/>
      <c r="G19" s="43"/>
      <c r="H19" s="44"/>
    </row>
    <row r="20" spans="1:8">
      <c r="A20" s="33" t="s">
        <v>23</v>
      </c>
      <c r="B20" s="40"/>
      <c r="C20" s="40"/>
      <c r="D20" s="40"/>
      <c r="E20" s="45" t="s">
        <v>111</v>
      </c>
      <c r="F20" s="286"/>
      <c r="G20" s="287"/>
      <c r="H20" s="47"/>
    </row>
    <row r="21" spans="1:8">
      <c r="A21" s="33"/>
      <c r="B21" s="42"/>
      <c r="C21" s="48"/>
      <c r="D21" s="42"/>
      <c r="E21" s="42"/>
      <c r="F21" s="42"/>
      <c r="G21" s="43"/>
      <c r="H21" s="44"/>
    </row>
    <row r="22" spans="1:8">
      <c r="A22" s="33" t="s">
        <v>25</v>
      </c>
      <c r="B22" s="183"/>
      <c r="C22" s="183"/>
      <c r="D22" s="183"/>
      <c r="E22" s="183"/>
      <c r="F22" s="183"/>
      <c r="G22" s="27" t="s">
        <v>26</v>
      </c>
      <c r="H22" s="184"/>
    </row>
    <row r="23" spans="1:8">
      <c r="A23" s="50" t="s">
        <v>27</v>
      </c>
      <c r="B23" s="185">
        <v>0</v>
      </c>
      <c r="C23" s="185">
        <v>40</v>
      </c>
      <c r="D23" s="185">
        <v>0</v>
      </c>
      <c r="E23" s="185">
        <v>0</v>
      </c>
      <c r="F23" s="185">
        <v>0</v>
      </c>
      <c r="G23" s="51"/>
      <c r="H23" s="186">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7">
        <v>0</v>
      </c>
      <c r="C26" s="56" t="s">
        <v>30</v>
      </c>
      <c r="D26" s="54"/>
      <c r="E26" s="54"/>
      <c r="F26" s="54"/>
      <c r="G26" s="54"/>
      <c r="H26" s="6"/>
    </row>
    <row r="27" spans="1:8" ht="14.25" customHeight="1">
      <c r="A27" s="588" t="s">
        <v>31</v>
      </c>
      <c r="B27" s="55"/>
      <c r="C27" s="56"/>
      <c r="D27" s="54"/>
      <c r="E27" s="54"/>
      <c r="F27" s="54"/>
      <c r="G27" s="54"/>
      <c r="H27" s="6"/>
    </row>
    <row r="28" spans="1:8">
      <c r="A28" s="588"/>
      <c r="B28" s="187" t="s">
        <v>119</v>
      </c>
      <c r="C28" s="56"/>
      <c r="D28" s="54"/>
      <c r="E28" s="54"/>
      <c r="F28" s="54"/>
      <c r="G28" s="54"/>
      <c r="H28" s="6"/>
    </row>
    <row r="29" spans="1:8" ht="15" thickBot="1">
      <c r="A29" s="57"/>
      <c r="B29" s="58"/>
      <c r="C29" s="59"/>
      <c r="D29" s="58"/>
      <c r="E29" s="58"/>
      <c r="F29" s="58"/>
      <c r="G29" s="58"/>
      <c r="H29" s="60"/>
    </row>
    <row r="30" spans="1:8" ht="15" thickBot="1">
      <c r="A30" s="583" t="s">
        <v>32</v>
      </c>
      <c r="B30" s="589"/>
      <c r="C30" s="584"/>
      <c r="D30" s="584"/>
      <c r="E30" s="584"/>
      <c r="F30" s="584"/>
      <c r="G30" s="584"/>
      <c r="H30" s="585"/>
    </row>
    <row r="31" spans="1:8">
      <c r="A31" s="61"/>
      <c r="B31" s="62"/>
      <c r="C31" s="62"/>
      <c r="D31" s="62"/>
      <c r="E31" s="62"/>
      <c r="F31" s="62"/>
      <c r="G31" s="62"/>
      <c r="H31" s="63"/>
    </row>
    <row r="32" spans="1:8">
      <c r="A32" s="64" t="s">
        <v>33</v>
      </c>
      <c r="B32" s="65"/>
      <c r="C32" s="66">
        <v>1250</v>
      </c>
      <c r="D32" s="5"/>
      <c r="E32" s="54"/>
      <c r="F32" s="54"/>
      <c r="G32" s="54"/>
      <c r="H32" s="6"/>
    </row>
    <row r="33" spans="1:8">
      <c r="A33" s="64" t="s">
        <v>34</v>
      </c>
      <c r="B33" s="67" t="s">
        <v>35</v>
      </c>
      <c r="C33" s="68">
        <v>40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1210</v>
      </c>
      <c r="D35" s="69"/>
      <c r="E35" s="69"/>
      <c r="F35" s="69"/>
      <c r="G35" s="5"/>
      <c r="H35" s="6"/>
    </row>
    <row r="36" spans="1:8" ht="15" thickBot="1">
      <c r="A36" s="64"/>
      <c r="B36" s="65"/>
      <c r="C36" s="74"/>
      <c r="D36" s="69"/>
      <c r="E36" s="69"/>
      <c r="F36" s="69"/>
      <c r="G36" s="5"/>
      <c r="H36" s="6"/>
    </row>
    <row r="37" spans="1:8">
      <c r="A37" s="590" t="s">
        <v>42</v>
      </c>
      <c r="B37" s="589"/>
      <c r="C37" s="589"/>
      <c r="D37" s="589"/>
      <c r="E37" s="589"/>
      <c r="F37" s="589"/>
      <c r="G37" s="589"/>
      <c r="H37" s="591"/>
    </row>
    <row r="38" spans="1:8" ht="37.5">
      <c r="A38" s="75"/>
      <c r="B38" s="592" t="s">
        <v>43</v>
      </c>
      <c r="C38" s="593"/>
      <c r="D38" s="203" t="s">
        <v>44</v>
      </c>
      <c r="E38" s="204" t="s">
        <v>45</v>
      </c>
      <c r="F38" s="76" t="s">
        <v>46</v>
      </c>
      <c r="G38" s="594" t="s">
        <v>47</v>
      </c>
      <c r="H38" s="595"/>
    </row>
    <row r="39" spans="1:8">
      <c r="A39" s="77">
        <v>1</v>
      </c>
      <c r="B39" s="596" t="s">
        <v>131</v>
      </c>
      <c r="C39" s="597"/>
      <c r="D39" s="188">
        <v>0</v>
      </c>
      <c r="E39" s="188">
        <v>1210</v>
      </c>
      <c r="F39" s="171" t="s">
        <v>127</v>
      </c>
      <c r="G39" s="598">
        <v>1210</v>
      </c>
      <c r="H39" s="599"/>
    </row>
    <row r="40" spans="1:8">
      <c r="A40" s="77">
        <v>2</v>
      </c>
      <c r="B40" s="596" t="s">
        <v>136</v>
      </c>
      <c r="C40" s="597"/>
      <c r="D40" s="188">
        <v>1500</v>
      </c>
      <c r="E40" s="188">
        <v>0</v>
      </c>
      <c r="F40" s="171" t="s">
        <v>64</v>
      </c>
      <c r="G40" s="598">
        <v>1500</v>
      </c>
      <c r="H40" s="599"/>
    </row>
    <row r="41" spans="1:8">
      <c r="A41" s="77">
        <v>3</v>
      </c>
      <c r="B41" s="596"/>
      <c r="C41" s="597"/>
      <c r="D41" s="188">
        <v>0</v>
      </c>
      <c r="E41" s="188">
        <v>0</v>
      </c>
      <c r="F41" s="171" t="s">
        <v>64</v>
      </c>
      <c r="G41" s="598">
        <v>0</v>
      </c>
      <c r="H41" s="599"/>
    </row>
    <row r="42" spans="1:8">
      <c r="A42" s="77">
        <v>4</v>
      </c>
      <c r="B42" s="596"/>
      <c r="C42" s="597"/>
      <c r="D42" s="188">
        <v>0</v>
      </c>
      <c r="E42" s="188">
        <v>0</v>
      </c>
      <c r="F42" s="171" t="s">
        <v>64</v>
      </c>
      <c r="G42" s="598">
        <v>0</v>
      </c>
      <c r="H42" s="599"/>
    </row>
    <row r="43" spans="1:8">
      <c r="A43" s="77">
        <v>5</v>
      </c>
      <c r="B43" s="596"/>
      <c r="C43" s="597"/>
      <c r="D43" s="188">
        <v>0</v>
      </c>
      <c r="E43" s="188">
        <v>0</v>
      </c>
      <c r="F43" s="171" t="s">
        <v>64</v>
      </c>
      <c r="G43" s="598">
        <v>0</v>
      </c>
      <c r="H43" s="599"/>
    </row>
    <row r="44" spans="1:8">
      <c r="A44" s="77">
        <v>6</v>
      </c>
      <c r="B44" s="596"/>
      <c r="C44" s="597"/>
      <c r="D44" s="188">
        <v>0</v>
      </c>
      <c r="E44" s="188">
        <v>0</v>
      </c>
      <c r="F44" s="171" t="s">
        <v>64</v>
      </c>
      <c r="G44" s="598">
        <v>0</v>
      </c>
      <c r="H44" s="599"/>
    </row>
    <row r="45" spans="1:8">
      <c r="A45" s="77">
        <v>7</v>
      </c>
      <c r="B45" s="596"/>
      <c r="C45" s="597"/>
      <c r="D45" s="188">
        <v>0</v>
      </c>
      <c r="E45" s="188">
        <v>0</v>
      </c>
      <c r="F45" s="171" t="s">
        <v>64</v>
      </c>
      <c r="G45" s="598">
        <v>0</v>
      </c>
      <c r="H45" s="599"/>
    </row>
    <row r="46" spans="1:8">
      <c r="A46" s="77">
        <v>8</v>
      </c>
      <c r="B46" s="602"/>
      <c r="C46" s="603"/>
      <c r="D46" s="189">
        <v>0</v>
      </c>
      <c r="E46" s="189">
        <v>0</v>
      </c>
      <c r="F46" s="171" t="s">
        <v>64</v>
      </c>
      <c r="G46" s="598">
        <v>0</v>
      </c>
      <c r="H46" s="599"/>
    </row>
    <row r="47" spans="1:8">
      <c r="A47" s="78"/>
      <c r="B47" s="606" t="s">
        <v>48</v>
      </c>
      <c r="C47" s="606"/>
      <c r="D47" s="606"/>
      <c r="E47" s="606"/>
      <c r="F47" s="606"/>
      <c r="G47" s="38" t="s">
        <v>49</v>
      </c>
      <c r="H47" s="79">
        <v>1500</v>
      </c>
    </row>
    <row r="48" spans="1:8">
      <c r="A48" s="80"/>
      <c r="B48" s="38"/>
      <c r="C48" s="38"/>
      <c r="D48" s="38"/>
      <c r="E48" s="38"/>
      <c r="F48" s="38" t="s">
        <v>50</v>
      </c>
      <c r="G48" s="38" t="s">
        <v>51</v>
      </c>
      <c r="H48" s="79">
        <v>1210</v>
      </c>
    </row>
    <row r="49" spans="1:8">
      <c r="A49" s="80"/>
      <c r="B49" s="38"/>
      <c r="C49" s="38"/>
      <c r="D49" s="38"/>
      <c r="E49" s="38"/>
      <c r="F49" s="38"/>
      <c r="G49" s="38"/>
      <c r="H49" s="81"/>
    </row>
    <row r="50" spans="1:8" ht="14.25" customHeight="1">
      <c r="A50" s="607" t="s">
        <v>48</v>
      </c>
      <c r="B50" s="608"/>
      <c r="C50" s="608"/>
      <c r="D50" s="82">
        <v>1500</v>
      </c>
      <c r="E50" s="5" t="s">
        <v>49</v>
      </c>
      <c r="F50" s="5"/>
      <c r="G50" s="5"/>
      <c r="H50" s="6"/>
    </row>
    <row r="51" spans="1:8">
      <c r="A51" s="64" t="s">
        <v>17</v>
      </c>
      <c r="B51" s="5"/>
      <c r="C51" s="83"/>
      <c r="D51" s="84">
        <v>0.3</v>
      </c>
      <c r="E51" s="5" t="s">
        <v>52</v>
      </c>
      <c r="F51" s="5"/>
      <c r="G51" s="5"/>
      <c r="H51" s="6"/>
    </row>
    <row r="52" spans="1:8">
      <c r="A52" s="37" t="s">
        <v>53</v>
      </c>
      <c r="B52" s="5"/>
      <c r="C52" s="38" t="s">
        <v>54</v>
      </c>
      <c r="D52" s="85">
        <v>450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c r="H54" s="202"/>
    </row>
    <row r="55" spans="1:8" ht="25.5" customHeight="1">
      <c r="A55" s="89"/>
      <c r="B55" s="592" t="s">
        <v>43</v>
      </c>
      <c r="C55" s="593"/>
      <c r="D55" s="76" t="s">
        <v>56</v>
      </c>
      <c r="E55" s="600" t="s">
        <v>57</v>
      </c>
      <c r="F55" s="601"/>
      <c r="G55" s="5"/>
      <c r="H55" s="6"/>
    </row>
    <row r="56" spans="1:8">
      <c r="A56" s="77">
        <v>1</v>
      </c>
      <c r="B56" s="611" t="s">
        <v>131</v>
      </c>
      <c r="C56" s="612"/>
      <c r="D56" s="190">
        <v>1</v>
      </c>
      <c r="E56" s="613">
        <v>642</v>
      </c>
      <c r="F56" s="614"/>
      <c r="G56" s="5"/>
      <c r="H56" s="6"/>
    </row>
    <row r="57" spans="1:8">
      <c r="A57" s="77">
        <v>2</v>
      </c>
      <c r="B57" s="611" t="s">
        <v>64</v>
      </c>
      <c r="C57" s="612"/>
      <c r="D57" s="190"/>
      <c r="E57" s="613">
        <v>0</v>
      </c>
      <c r="F57" s="614"/>
      <c r="G57" s="5"/>
      <c r="H57" s="6"/>
    </row>
    <row r="58" spans="1:8">
      <c r="A58" s="77">
        <v>3</v>
      </c>
      <c r="B58" s="611" t="s">
        <v>64</v>
      </c>
      <c r="C58" s="612"/>
      <c r="D58" s="190"/>
      <c r="E58" s="613">
        <v>0</v>
      </c>
      <c r="F58" s="614"/>
      <c r="G58" s="5"/>
      <c r="H58" s="6"/>
    </row>
    <row r="59" spans="1:8">
      <c r="A59" s="77">
        <v>4</v>
      </c>
      <c r="B59" s="611" t="s">
        <v>64</v>
      </c>
      <c r="C59" s="612"/>
      <c r="D59" s="190"/>
      <c r="E59" s="613">
        <v>0</v>
      </c>
      <c r="F59" s="614"/>
      <c r="G59" s="5"/>
      <c r="H59" s="6"/>
    </row>
    <row r="60" spans="1:8">
      <c r="A60" s="77">
        <v>5</v>
      </c>
      <c r="B60" s="611" t="s">
        <v>64</v>
      </c>
      <c r="C60" s="612"/>
      <c r="D60" s="190"/>
      <c r="E60" s="613">
        <v>0</v>
      </c>
      <c r="F60" s="614"/>
      <c r="G60" s="5"/>
      <c r="H60" s="6"/>
    </row>
    <row r="61" spans="1:8">
      <c r="A61" s="77">
        <v>6</v>
      </c>
      <c r="B61" s="611" t="s">
        <v>64</v>
      </c>
      <c r="C61" s="612"/>
      <c r="D61" s="190"/>
      <c r="E61" s="613">
        <v>0</v>
      </c>
      <c r="F61" s="614"/>
      <c r="G61" s="5"/>
      <c r="H61" s="6"/>
    </row>
    <row r="62" spans="1:8">
      <c r="A62" s="77">
        <v>7</v>
      </c>
      <c r="B62" s="611" t="s">
        <v>64</v>
      </c>
      <c r="C62" s="612"/>
      <c r="D62" s="190"/>
      <c r="E62" s="613">
        <v>0</v>
      </c>
      <c r="F62" s="614"/>
      <c r="G62" s="5"/>
      <c r="H62" s="6"/>
    </row>
    <row r="63" spans="1:8">
      <c r="A63" s="78">
        <v>8</v>
      </c>
      <c r="B63" s="611" t="s">
        <v>64</v>
      </c>
      <c r="C63" s="612"/>
      <c r="D63" s="191"/>
      <c r="E63" s="615">
        <v>0</v>
      </c>
      <c r="F63" s="616"/>
      <c r="G63" s="5"/>
      <c r="H63" s="6"/>
    </row>
    <row r="64" spans="1:8">
      <c r="A64" s="80"/>
      <c r="B64" s="41"/>
      <c r="C64" s="41"/>
      <c r="D64" s="38" t="s">
        <v>58</v>
      </c>
      <c r="E64" s="38" t="s">
        <v>59</v>
      </c>
      <c r="F64" s="90">
        <v>642</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c r="A68" s="621" t="s">
        <v>64</v>
      </c>
      <c r="B68" s="622"/>
      <c r="C68" s="38"/>
      <c r="D68" s="38"/>
      <c r="E68" s="5"/>
      <c r="F68" s="38"/>
      <c r="G68" s="5"/>
      <c r="H68" s="6"/>
    </row>
    <row r="69" spans="1:8">
      <c r="A69" s="37"/>
      <c r="B69" s="91" t="s">
        <v>57</v>
      </c>
      <c r="C69" s="38" t="s">
        <v>59</v>
      </c>
      <c r="D69" s="92">
        <v>642</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v>642</v>
      </c>
      <c r="E73" s="5"/>
      <c r="F73" s="5"/>
      <c r="G73" s="38"/>
      <c r="H73" s="79"/>
    </row>
    <row r="74" spans="1:8">
      <c r="A74" s="37"/>
      <c r="B74" s="38"/>
      <c r="C74" s="38"/>
      <c r="D74" s="98"/>
      <c r="E74" s="5"/>
      <c r="F74" s="5"/>
      <c r="G74" s="38"/>
      <c r="H74" s="79"/>
    </row>
    <row r="75" spans="1:8">
      <c r="A75" s="37" t="s">
        <v>67</v>
      </c>
      <c r="B75" s="38"/>
      <c r="C75" s="38" t="s">
        <v>51</v>
      </c>
      <c r="D75" s="92">
        <v>1210</v>
      </c>
      <c r="E75" s="5"/>
      <c r="F75" s="5"/>
      <c r="G75" s="38"/>
      <c r="H75" s="79"/>
    </row>
    <row r="76" spans="1:8">
      <c r="A76" s="37" t="s">
        <v>17</v>
      </c>
      <c r="B76" s="38"/>
      <c r="C76" s="38"/>
      <c r="D76" s="99">
        <v>0.3</v>
      </c>
      <c r="E76" s="5" t="s">
        <v>68</v>
      </c>
      <c r="F76" s="5"/>
      <c r="G76" s="38"/>
      <c r="H76" s="79"/>
    </row>
    <row r="77" spans="1:8">
      <c r="A77" s="64" t="s">
        <v>69</v>
      </c>
      <c r="B77" s="38"/>
      <c r="C77" s="38" t="s">
        <v>70</v>
      </c>
      <c r="D77" s="85">
        <v>363</v>
      </c>
      <c r="E77" s="5"/>
      <c r="F77" s="5"/>
      <c r="G77" s="38"/>
      <c r="H77" s="79"/>
    </row>
    <row r="78" spans="1:8">
      <c r="A78" s="64"/>
      <c r="B78" s="38"/>
      <c r="C78" s="38"/>
      <c r="D78" s="100"/>
      <c r="E78" s="5"/>
      <c r="F78" s="5"/>
      <c r="G78" s="38"/>
      <c r="H78" s="79"/>
    </row>
    <row r="79" spans="1:8">
      <c r="A79" s="64" t="s">
        <v>69</v>
      </c>
      <c r="B79" s="38"/>
      <c r="C79" s="101" t="s">
        <v>71</v>
      </c>
      <c r="D79" s="98">
        <v>642</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v>1092</v>
      </c>
      <c r="E84" s="5" t="s">
        <v>75</v>
      </c>
      <c r="F84" s="626" t="s">
        <v>64</v>
      </c>
      <c r="G84" s="626"/>
      <c r="H84" s="627"/>
    </row>
    <row r="85" spans="1:8">
      <c r="A85" s="33"/>
      <c r="B85" s="43"/>
      <c r="C85" s="43"/>
      <c r="D85" s="111"/>
      <c r="E85" s="5"/>
      <c r="F85" s="626"/>
      <c r="G85" s="626"/>
      <c r="H85" s="627"/>
    </row>
    <row r="86" spans="1:8" ht="14.25" customHeight="1">
      <c r="A86" s="628" t="s">
        <v>109</v>
      </c>
      <c r="B86" s="91" t="s">
        <v>77</v>
      </c>
      <c r="C86" s="93" t="s">
        <v>62</v>
      </c>
      <c r="D86" s="114">
        <v>0</v>
      </c>
      <c r="E86" s="96"/>
      <c r="F86" s="5"/>
      <c r="G86" s="5"/>
      <c r="H86" s="6"/>
    </row>
    <row r="87" spans="1:8">
      <c r="A87" s="628"/>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1092</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v>1250</v>
      </c>
      <c r="E94" s="5"/>
      <c r="F94" s="113"/>
      <c r="G94" s="5"/>
      <c r="H94" s="6"/>
    </row>
    <row r="95" spans="1:8">
      <c r="A95" s="109"/>
      <c r="B95" s="5"/>
      <c r="C95" s="115"/>
      <c r="D95" s="116"/>
      <c r="E95" s="5"/>
      <c r="F95" s="113"/>
      <c r="G95" s="5"/>
      <c r="H95" s="6"/>
    </row>
    <row r="96" spans="1:8">
      <c r="A96" s="117" t="s">
        <v>84</v>
      </c>
      <c r="B96" s="91" t="s">
        <v>77</v>
      </c>
      <c r="C96" s="118" t="s">
        <v>62</v>
      </c>
      <c r="D96" s="114">
        <v>64</v>
      </c>
      <c r="E96" s="5"/>
      <c r="F96" s="113"/>
      <c r="G96" s="5"/>
      <c r="H96" s="6"/>
    </row>
    <row r="97" spans="1:8">
      <c r="A97" s="64"/>
      <c r="B97" s="91" t="s">
        <v>78</v>
      </c>
      <c r="C97" s="118" t="s">
        <v>62</v>
      </c>
      <c r="D97" s="114">
        <v>17</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629" t="s">
        <v>64</v>
      </c>
      <c r="F100" s="629"/>
      <c r="G100" s="629"/>
      <c r="H100" s="630"/>
    </row>
    <row r="101" spans="1:8">
      <c r="A101" s="24"/>
      <c r="B101" s="91" t="s">
        <v>85</v>
      </c>
      <c r="C101" s="118" t="s">
        <v>62</v>
      </c>
      <c r="D101" s="114">
        <v>40</v>
      </c>
      <c r="E101" s="629"/>
      <c r="F101" s="629"/>
      <c r="G101" s="629"/>
      <c r="H101" s="630"/>
    </row>
    <row r="102" spans="1:8">
      <c r="A102" s="24"/>
      <c r="B102" s="91" t="s">
        <v>86</v>
      </c>
      <c r="C102" s="118" t="s">
        <v>62</v>
      </c>
      <c r="D102" s="114">
        <v>0</v>
      </c>
      <c r="E102" s="119"/>
      <c r="F102" s="119"/>
      <c r="G102" s="119"/>
      <c r="H102" s="120"/>
    </row>
    <row r="103" spans="1:8">
      <c r="A103" s="24"/>
      <c r="B103" s="205"/>
      <c r="C103" s="118"/>
      <c r="D103" s="114"/>
      <c r="E103" s="5"/>
      <c r="F103" s="113"/>
      <c r="G103" s="5"/>
      <c r="H103" s="6"/>
    </row>
    <row r="104" spans="1:8">
      <c r="A104" s="127" t="s">
        <v>87</v>
      </c>
      <c r="B104" s="91"/>
      <c r="C104" s="101" t="s">
        <v>88</v>
      </c>
      <c r="D104" s="114">
        <v>1129</v>
      </c>
      <c r="E104" s="5"/>
      <c r="F104" s="113"/>
      <c r="G104" s="5"/>
      <c r="H104" s="6"/>
    </row>
    <row r="105" spans="1:8">
      <c r="A105" s="24" t="s">
        <v>89</v>
      </c>
      <c r="B105" s="5"/>
      <c r="C105" s="38" t="s">
        <v>90</v>
      </c>
      <c r="D105" s="114">
        <v>282.25</v>
      </c>
      <c r="E105" s="5" t="s">
        <v>91</v>
      </c>
      <c r="F105" s="113"/>
      <c r="G105" s="5"/>
      <c r="H105" s="6"/>
    </row>
    <row r="106" spans="1:8" ht="15" thickBot="1">
      <c r="A106" s="5"/>
      <c r="B106" s="5"/>
      <c r="C106" s="5"/>
      <c r="D106" s="5"/>
      <c r="E106" s="5"/>
      <c r="F106" s="5"/>
      <c r="G106" s="5"/>
      <c r="H106" s="6"/>
    </row>
    <row r="107" spans="1:8" ht="15" thickBot="1">
      <c r="A107" s="583" t="s">
        <v>92</v>
      </c>
      <c r="B107" s="584"/>
      <c r="C107" s="584"/>
      <c r="D107" s="584"/>
      <c r="E107" s="584"/>
      <c r="F107" s="584"/>
      <c r="G107" s="584"/>
      <c r="H107" s="585"/>
    </row>
    <row r="108" spans="1:8">
      <c r="A108" s="61"/>
      <c r="B108" s="62"/>
      <c r="C108" s="62"/>
      <c r="D108" s="62"/>
      <c r="E108" s="62"/>
      <c r="F108" s="62"/>
      <c r="G108" s="62"/>
      <c r="H108" s="63"/>
    </row>
    <row r="109" spans="1:8">
      <c r="A109" s="37" t="s">
        <v>93</v>
      </c>
      <c r="B109" s="5"/>
      <c r="C109" s="5"/>
      <c r="D109" s="66">
        <v>1210</v>
      </c>
      <c r="E109" s="5" t="s">
        <v>94</v>
      </c>
      <c r="F109" s="5"/>
      <c r="G109" s="5"/>
      <c r="H109" s="6"/>
    </row>
    <row r="110" spans="1:8">
      <c r="A110" s="37" t="s">
        <v>95</v>
      </c>
      <c r="B110" s="5"/>
      <c r="C110" s="93" t="s">
        <v>62</v>
      </c>
      <c r="D110" s="66">
        <v>1092</v>
      </c>
      <c r="E110" s="56" t="s">
        <v>96</v>
      </c>
      <c r="F110" s="5"/>
      <c r="G110" s="5"/>
      <c r="H110" s="6"/>
    </row>
    <row r="111" spans="1:8">
      <c r="A111" s="631" t="s">
        <v>97</v>
      </c>
      <c r="B111" s="632"/>
      <c r="C111" s="93" t="s">
        <v>62</v>
      </c>
      <c r="D111" s="196">
        <v>0</v>
      </c>
      <c r="E111" s="56" t="s">
        <v>98</v>
      </c>
      <c r="F111" s="5"/>
      <c r="G111" s="5"/>
      <c r="H111" s="6"/>
    </row>
    <row r="112" spans="1:8">
      <c r="A112" s="24" t="s">
        <v>99</v>
      </c>
      <c r="B112" s="5"/>
      <c r="C112" s="38" t="s">
        <v>100</v>
      </c>
      <c r="D112" s="121">
        <v>118</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v>1250</v>
      </c>
      <c r="E116" s="5"/>
      <c r="F116" s="5"/>
      <c r="G116" s="5"/>
      <c r="H116" s="6"/>
    </row>
    <row r="117" spans="1:8">
      <c r="A117" s="64" t="s">
        <v>103</v>
      </c>
      <c r="B117" s="5"/>
      <c r="C117" s="93" t="s">
        <v>62</v>
      </c>
      <c r="D117" s="123">
        <v>0</v>
      </c>
      <c r="E117" s="5"/>
      <c r="F117" s="5"/>
      <c r="G117" s="5"/>
      <c r="H117" s="6"/>
    </row>
    <row r="118" spans="1:8">
      <c r="A118" s="37" t="s">
        <v>99</v>
      </c>
      <c r="B118" s="5"/>
      <c r="C118" s="93" t="s">
        <v>62</v>
      </c>
      <c r="D118" s="124">
        <v>118</v>
      </c>
      <c r="E118" s="5"/>
      <c r="F118" s="5"/>
      <c r="G118" s="5"/>
      <c r="H118" s="6"/>
    </row>
    <row r="119" spans="1:8">
      <c r="A119" s="24" t="s">
        <v>104</v>
      </c>
      <c r="B119" s="5"/>
      <c r="C119" s="38" t="s">
        <v>105</v>
      </c>
      <c r="D119" s="125">
        <v>1132</v>
      </c>
      <c r="E119" s="5" t="s">
        <v>101</v>
      </c>
      <c r="F119" s="5"/>
      <c r="G119" s="5"/>
      <c r="H119" s="6"/>
    </row>
    <row r="120" spans="1:8">
      <c r="A120" s="37"/>
      <c r="B120" s="5"/>
      <c r="C120" s="93"/>
      <c r="D120" s="126"/>
      <c r="E120" s="5"/>
      <c r="F120" s="5"/>
      <c r="G120" s="5"/>
      <c r="H120" s="6"/>
    </row>
    <row r="121" spans="1:8">
      <c r="A121" s="37" t="s">
        <v>106</v>
      </c>
      <c r="B121" s="619" t="s">
        <v>128</v>
      </c>
      <c r="C121" s="620"/>
      <c r="D121" s="5"/>
      <c r="E121" s="91" t="s">
        <v>107</v>
      </c>
      <c r="F121" s="197">
        <v>44362</v>
      </c>
      <c r="G121" s="5"/>
      <c r="H121" s="6"/>
    </row>
    <row r="122" spans="1:8">
      <c r="A122" s="37"/>
      <c r="B122" s="5"/>
      <c r="C122" s="5"/>
      <c r="D122" s="5"/>
      <c r="E122" s="91"/>
      <c r="F122" s="5"/>
      <c r="G122" s="5"/>
      <c r="H122" s="6"/>
    </row>
    <row r="123" spans="1:8">
      <c r="A123" s="37" t="s">
        <v>108</v>
      </c>
      <c r="B123" s="619" t="s">
        <v>129</v>
      </c>
      <c r="C123" s="620"/>
      <c r="D123" s="5"/>
      <c r="E123" s="91" t="s">
        <v>107</v>
      </c>
      <c r="F123" s="197">
        <v>44363</v>
      </c>
      <c r="G123" s="5"/>
      <c r="H123" s="6"/>
    </row>
    <row r="124" spans="1:8" ht="15" thickBot="1">
      <c r="A124" s="57"/>
      <c r="B124" s="59"/>
      <c r="C124" s="59"/>
      <c r="D124" s="59"/>
      <c r="E124" s="59"/>
      <c r="F124" s="59"/>
      <c r="G124" s="59"/>
      <c r="H124" s="60"/>
    </row>
  </sheetData>
  <sheetProtection algorithmName="SHA-512" hashValue="VHAVZoOct2iyzBS0w/GoqZ6zXArQXrlXxpiF6QwlYkYzMTHy21ZeppK1ke9hPaBSkdUmvXPzPoxhwPwf4iR01g==" saltValue="q1IyqrIgFUbVrn4eSx6T6g=="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6165" r:id="rId12"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6168" r:id="rId15"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6169" r:id="rId16"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6170" r:id="rId17"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6171" r:id="rId18"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6172" r:id="rId19"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6173" r:id="rId20"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6174" r:id="rId21"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6175" r:id="rId22"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6176" r:id="rId23"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6177" r:id="rId24"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6179" r:id="rId25" name="Check Box 35">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6180" r:id="rId26" name="Check Box 36">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6181" r:id="rId27" name="Check Box 37">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6182" r:id="rId28" name="Check Box 38">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6183" r:id="rId29" name="Check Box 39">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6184" r:id="rId30" name="Check Box 40">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6185" r:id="rId31" name="Check Box 41">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6186" r:id="rId32" name="Check Box 42">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6187" r:id="rId33" name="Check Box 43">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6188" r:id="rId34" name="Check Box 44">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6189" r:id="rId35" name="Check Box 45">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6190" r:id="rId36" name="Check Box 46">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6191" r:id="rId37" name="Check Box 47">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6193" r:id="rId38" name="Check Box 49">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6194" r:id="rId39" name="Check Box 5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6195" r:id="rId40" name="Check Box 51">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6196" r:id="rId41" name="Check Box 52">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EF12-EB81-426C-AD79-9076271AC2E3}">
  <sheetPr codeName="Feuil12"/>
  <dimension ref="A1:AM71"/>
  <sheetViews>
    <sheetView workbookViewId="0">
      <selection activeCell="D90" sqref="D90"/>
    </sheetView>
  </sheetViews>
  <sheetFormatPr baseColWidth="10" defaultColWidth="9.08984375" defaultRowHeight="14.5"/>
  <cols>
    <col min="1" max="1" width="11.08984375" customWidth="1"/>
  </cols>
  <sheetData>
    <row r="1" spans="1:39" ht="18.5" thickBot="1">
      <c r="A1" s="663" t="s">
        <v>157</v>
      </c>
      <c r="B1" s="664"/>
      <c r="C1" s="664"/>
      <c r="D1" s="664"/>
      <c r="E1" s="664"/>
      <c r="F1" s="664"/>
      <c r="G1" s="664"/>
      <c r="H1" s="664"/>
      <c r="I1" s="664"/>
      <c r="J1" s="664"/>
      <c r="K1" s="664"/>
      <c r="L1" s="664"/>
      <c r="M1" s="664"/>
      <c r="N1" s="664"/>
      <c r="O1" s="664"/>
      <c r="P1" s="664"/>
      <c r="Q1" s="664"/>
      <c r="R1" s="664"/>
      <c r="S1" s="665"/>
    </row>
    <row r="2" spans="1:39">
      <c r="A2" s="128"/>
      <c r="S2" s="129"/>
    </row>
    <row r="3" spans="1:39">
      <c r="A3" s="128"/>
      <c r="S3" s="129"/>
    </row>
    <row r="4" spans="1:39" ht="18">
      <c r="A4" s="633" t="s">
        <v>137</v>
      </c>
      <c r="B4" s="634"/>
      <c r="C4" s="634"/>
      <c r="D4" s="634"/>
      <c r="E4" s="634"/>
      <c r="F4" s="634"/>
      <c r="G4" s="634"/>
      <c r="H4" s="634"/>
      <c r="I4" s="634"/>
      <c r="J4" s="634"/>
      <c r="K4" s="634"/>
      <c r="L4" s="634"/>
      <c r="M4" s="634"/>
      <c r="N4" s="634"/>
      <c r="O4" s="634"/>
      <c r="P4" s="634"/>
      <c r="Q4" s="634"/>
      <c r="R4" s="634"/>
      <c r="S4" s="635"/>
    </row>
    <row r="5" spans="1:39">
      <c r="A5" s="636"/>
      <c r="B5" s="637" t="s">
        <v>77</v>
      </c>
      <c r="C5" s="637"/>
      <c r="D5" s="637"/>
      <c r="E5" s="637"/>
      <c r="F5" s="637"/>
      <c r="G5" s="637"/>
      <c r="H5" s="637" t="s">
        <v>79</v>
      </c>
      <c r="I5" s="637"/>
      <c r="J5" s="637"/>
      <c r="K5" s="637"/>
      <c r="L5" s="637"/>
      <c r="M5" s="637"/>
      <c r="N5" s="637" t="s">
        <v>78</v>
      </c>
      <c r="O5" s="637"/>
      <c r="P5" s="637"/>
      <c r="Q5" s="637"/>
      <c r="R5" s="637"/>
      <c r="S5" s="638"/>
    </row>
    <row r="6" spans="1:39">
      <c r="A6" s="636"/>
      <c r="B6" s="240" t="s">
        <v>138</v>
      </c>
      <c r="C6" s="240" t="s">
        <v>139</v>
      </c>
      <c r="D6" s="240" t="s">
        <v>140</v>
      </c>
      <c r="E6" s="240" t="s">
        <v>141</v>
      </c>
      <c r="F6" s="240" t="s">
        <v>142</v>
      </c>
      <c r="G6" s="252"/>
      <c r="H6" s="240" t="s">
        <v>138</v>
      </c>
      <c r="I6" s="240" t="s">
        <v>139</v>
      </c>
      <c r="J6" s="240" t="s">
        <v>140</v>
      </c>
      <c r="K6" s="240" t="s">
        <v>141</v>
      </c>
      <c r="L6" s="240" t="s">
        <v>142</v>
      </c>
      <c r="M6" s="135"/>
      <c r="N6" s="240" t="s">
        <v>138</v>
      </c>
      <c r="O6" s="240" t="s">
        <v>139</v>
      </c>
      <c r="P6" s="240" t="s">
        <v>140</v>
      </c>
      <c r="Q6" s="240" t="s">
        <v>141</v>
      </c>
      <c r="R6" s="240" t="s">
        <v>142</v>
      </c>
      <c r="S6" s="273"/>
      <c r="U6" s="295"/>
      <c r="V6" s="295"/>
      <c r="W6" s="295"/>
      <c r="X6" s="295"/>
      <c r="Y6" s="295"/>
      <c r="Z6" s="295"/>
      <c r="AA6" s="295"/>
      <c r="AB6" s="295"/>
      <c r="AC6" s="295"/>
      <c r="AD6" s="295"/>
      <c r="AE6" s="295"/>
      <c r="AF6" s="295"/>
      <c r="AG6" s="295"/>
      <c r="AH6" s="295"/>
      <c r="AI6" s="295"/>
      <c r="AJ6" s="295"/>
      <c r="AK6" s="295"/>
      <c r="AL6" s="295"/>
    </row>
    <row r="7" spans="1:39">
      <c r="A7" s="131" t="s">
        <v>143</v>
      </c>
      <c r="B7" s="132">
        <v>41.234000000000009</v>
      </c>
      <c r="C7" s="132">
        <v>48.818999999999996</v>
      </c>
      <c r="D7" s="132">
        <v>57.004000000000005</v>
      </c>
      <c r="E7" s="132">
        <v>65.209000000000003</v>
      </c>
      <c r="F7" s="132">
        <v>72.83150000000002</v>
      </c>
      <c r="G7" s="253"/>
      <c r="H7" s="132">
        <v>51.828999999999994</v>
      </c>
      <c r="I7" s="132">
        <v>58.033499999999989</v>
      </c>
      <c r="J7" s="132">
        <v>64.239500000000007</v>
      </c>
      <c r="K7" s="132">
        <v>70.628999999999991</v>
      </c>
      <c r="L7" s="132">
        <v>77.251999999999981</v>
      </c>
      <c r="M7" s="256"/>
      <c r="N7" s="132">
        <v>10.320500000000003</v>
      </c>
      <c r="O7" s="132">
        <v>12.330500000000001</v>
      </c>
      <c r="P7" s="132">
        <v>14.323000000000002</v>
      </c>
      <c r="Q7" s="132">
        <v>16.290500000000002</v>
      </c>
      <c r="R7" s="132">
        <v>18.286000000000005</v>
      </c>
      <c r="S7" s="274"/>
      <c r="U7" s="295"/>
      <c r="V7" s="295"/>
      <c r="W7" s="295"/>
      <c r="X7" s="295"/>
      <c r="Y7" s="295"/>
      <c r="Z7" s="295"/>
      <c r="AA7" s="295"/>
      <c r="AB7" s="295"/>
      <c r="AC7" s="295"/>
      <c r="AD7" s="295"/>
      <c r="AE7" s="295"/>
      <c r="AF7" s="295"/>
      <c r="AG7" s="295"/>
      <c r="AH7" s="295"/>
      <c r="AI7" s="295"/>
      <c r="AJ7" s="295"/>
      <c r="AK7" s="295"/>
      <c r="AL7" s="295"/>
      <c r="AM7" s="295"/>
    </row>
    <row r="8" spans="1:39">
      <c r="A8" s="131" t="s">
        <v>144</v>
      </c>
      <c r="B8" s="133"/>
      <c r="C8" s="132">
        <v>70.260999999999996</v>
      </c>
      <c r="D8" s="132">
        <v>80.988500000000016</v>
      </c>
      <c r="E8" s="132">
        <v>91.876000000000005</v>
      </c>
      <c r="F8" s="132">
        <v>103.60300000000002</v>
      </c>
      <c r="G8" s="254"/>
      <c r="H8" s="255"/>
      <c r="I8" s="132">
        <v>105.58999999999999</v>
      </c>
      <c r="J8" s="132">
        <v>119.25250000000001</v>
      </c>
      <c r="K8" s="132">
        <v>130.48249999999999</v>
      </c>
      <c r="L8" s="132">
        <v>140.79400000000001</v>
      </c>
      <c r="M8" s="257"/>
      <c r="N8" s="255"/>
      <c r="O8" s="132">
        <v>17.832500000000003</v>
      </c>
      <c r="P8" s="132">
        <v>21.608499999999999</v>
      </c>
      <c r="Q8" s="132">
        <v>23.236500000000003</v>
      </c>
      <c r="R8" s="132">
        <v>25.98</v>
      </c>
      <c r="S8" s="275"/>
      <c r="U8" s="295"/>
      <c r="V8" s="295"/>
      <c r="W8" s="295"/>
      <c r="X8" s="295"/>
      <c r="Y8" s="295"/>
      <c r="Z8" s="295"/>
      <c r="AA8" s="295"/>
      <c r="AB8" s="295"/>
      <c r="AC8" s="295"/>
      <c r="AD8" s="295"/>
      <c r="AE8" s="295"/>
      <c r="AF8" s="295"/>
      <c r="AG8" s="295"/>
      <c r="AH8" s="295"/>
      <c r="AI8" s="295"/>
      <c r="AJ8" s="295"/>
      <c r="AK8" s="295"/>
      <c r="AL8" s="295"/>
    </row>
    <row r="9" spans="1:39">
      <c r="A9" s="128"/>
      <c r="S9" s="129"/>
      <c r="U9" s="295"/>
      <c r="V9" s="295"/>
      <c r="W9" s="295"/>
      <c r="X9" s="295"/>
      <c r="Y9" s="295"/>
      <c r="Z9" s="295"/>
      <c r="AA9" s="295"/>
      <c r="AB9" s="295"/>
      <c r="AC9" s="295"/>
      <c r="AD9" s="295"/>
      <c r="AE9" s="295"/>
      <c r="AF9" s="295"/>
      <c r="AG9" s="295"/>
      <c r="AH9" s="295"/>
      <c r="AI9" s="295"/>
      <c r="AJ9" s="295"/>
      <c r="AK9" s="295"/>
      <c r="AL9" s="295"/>
    </row>
    <row r="10" spans="1:39">
      <c r="A10" s="128"/>
      <c r="S10" s="129"/>
      <c r="U10" s="295"/>
      <c r="V10" s="295"/>
      <c r="W10" s="295"/>
      <c r="X10" s="295"/>
      <c r="Y10" s="295"/>
      <c r="Z10" s="295"/>
      <c r="AA10" s="295"/>
      <c r="AB10" s="295"/>
      <c r="AC10" s="295"/>
      <c r="AD10" s="295"/>
      <c r="AE10" s="295"/>
      <c r="AF10" s="295"/>
      <c r="AG10" s="295"/>
      <c r="AH10" s="295"/>
      <c r="AI10" s="295"/>
      <c r="AJ10" s="295"/>
      <c r="AK10" s="295"/>
      <c r="AL10" s="295"/>
    </row>
    <row r="11" spans="1:39" ht="18">
      <c r="A11" s="633" t="s">
        <v>145</v>
      </c>
      <c r="B11" s="634"/>
      <c r="C11" s="634"/>
      <c r="D11" s="634"/>
      <c r="E11" s="634"/>
      <c r="F11" s="634"/>
      <c r="G11" s="634"/>
      <c r="H11" s="634"/>
      <c r="I11" s="634"/>
      <c r="J11" s="634"/>
      <c r="K11" s="634"/>
      <c r="L11" s="634"/>
      <c r="M11" s="634"/>
      <c r="N11" s="634"/>
      <c r="O11" s="634"/>
      <c r="P11" s="634"/>
      <c r="Q11" s="634"/>
      <c r="R11" s="634"/>
      <c r="S11" s="635"/>
      <c r="U11" s="295"/>
      <c r="V11" s="295"/>
      <c r="W11" s="295"/>
      <c r="X11" s="295"/>
      <c r="Y11" s="295"/>
      <c r="Z11" s="295"/>
      <c r="AA11" s="295"/>
      <c r="AB11" s="295"/>
      <c r="AC11" s="295"/>
      <c r="AD11" s="295"/>
      <c r="AE11" s="295"/>
      <c r="AF11" s="295"/>
      <c r="AG11" s="295"/>
      <c r="AH11" s="295"/>
      <c r="AI11" s="295"/>
      <c r="AJ11" s="295"/>
      <c r="AK11" s="295"/>
      <c r="AL11" s="295"/>
    </row>
    <row r="12" spans="1:39">
      <c r="A12" s="636"/>
      <c r="B12" s="641" t="s">
        <v>146</v>
      </c>
      <c r="C12" s="651"/>
      <c r="D12" s="651"/>
      <c r="E12" s="651"/>
      <c r="F12" s="651"/>
      <c r="G12" s="645"/>
      <c r="H12" s="641" t="s">
        <v>79</v>
      </c>
      <c r="I12" s="651"/>
      <c r="J12" s="651"/>
      <c r="K12" s="651"/>
      <c r="L12" s="651"/>
      <c r="M12" s="645"/>
      <c r="N12" s="637" t="s">
        <v>147</v>
      </c>
      <c r="O12" s="637"/>
      <c r="P12" s="637"/>
      <c r="Q12" s="637"/>
      <c r="R12" s="641"/>
      <c r="S12" s="638"/>
      <c r="U12" s="295"/>
      <c r="V12" s="295"/>
      <c r="W12" s="295"/>
      <c r="X12" s="295"/>
      <c r="Y12" s="295"/>
      <c r="Z12" s="295"/>
      <c r="AA12" s="295"/>
      <c r="AB12" s="295"/>
      <c r="AC12" s="295"/>
      <c r="AD12" s="295"/>
      <c r="AE12" s="295"/>
      <c r="AF12" s="295"/>
      <c r="AG12" s="295"/>
      <c r="AH12" s="295"/>
      <c r="AI12" s="295"/>
      <c r="AJ12" s="295"/>
      <c r="AK12" s="295"/>
      <c r="AL12" s="295"/>
    </row>
    <row r="13" spans="1:39">
      <c r="A13" s="636"/>
      <c r="B13" s="130" t="s">
        <v>138</v>
      </c>
      <c r="C13" s="130" t="s">
        <v>139</v>
      </c>
      <c r="D13" s="130" t="s">
        <v>140</v>
      </c>
      <c r="E13" s="130" t="s">
        <v>141</v>
      </c>
      <c r="F13" s="130" t="s">
        <v>158</v>
      </c>
      <c r="G13" s="130" t="s">
        <v>159</v>
      </c>
      <c r="H13" s="130" t="s">
        <v>138</v>
      </c>
      <c r="I13" s="130" t="s">
        <v>139</v>
      </c>
      <c r="J13" s="130" t="s">
        <v>140</v>
      </c>
      <c r="K13" s="130" t="s">
        <v>141</v>
      </c>
      <c r="L13" s="130" t="s">
        <v>158</v>
      </c>
      <c r="M13" s="130" t="s">
        <v>159</v>
      </c>
      <c r="N13" s="130" t="s">
        <v>138</v>
      </c>
      <c r="O13" s="130" t="s">
        <v>139</v>
      </c>
      <c r="P13" s="130" t="s">
        <v>140</v>
      </c>
      <c r="Q13" s="130" t="s">
        <v>141</v>
      </c>
      <c r="R13" s="130" t="s">
        <v>158</v>
      </c>
      <c r="S13" s="234" t="s">
        <v>159</v>
      </c>
      <c r="U13" s="295"/>
      <c r="V13" s="295"/>
      <c r="W13" s="295"/>
      <c r="X13" s="295"/>
      <c r="Y13" s="295"/>
      <c r="Z13" s="295"/>
      <c r="AA13" s="295"/>
      <c r="AB13" s="295"/>
      <c r="AC13" s="295"/>
      <c r="AD13" s="295"/>
      <c r="AE13" s="295"/>
      <c r="AF13" s="295"/>
      <c r="AG13" s="295"/>
      <c r="AH13" s="295"/>
      <c r="AI13" s="295"/>
      <c r="AJ13" s="295"/>
      <c r="AK13" s="295"/>
      <c r="AL13" s="295"/>
    </row>
    <row r="14" spans="1:39">
      <c r="A14" s="131" t="s">
        <v>143</v>
      </c>
      <c r="B14" s="132">
        <v>40</v>
      </c>
      <c r="C14" s="132">
        <v>49</v>
      </c>
      <c r="D14" s="132">
        <v>72</v>
      </c>
      <c r="E14" s="132">
        <v>79</v>
      </c>
      <c r="F14" s="132">
        <v>93</v>
      </c>
      <c r="G14" s="225">
        <v>93</v>
      </c>
      <c r="H14" s="132">
        <v>25</v>
      </c>
      <c r="I14" s="132">
        <v>28</v>
      </c>
      <c r="J14" s="132">
        <v>47</v>
      </c>
      <c r="K14" s="132">
        <v>48</v>
      </c>
      <c r="L14" s="132">
        <v>58</v>
      </c>
      <c r="M14" s="132">
        <v>58</v>
      </c>
      <c r="N14" s="132">
        <v>13</v>
      </c>
      <c r="O14" s="132">
        <v>13</v>
      </c>
      <c r="P14" s="132">
        <v>15</v>
      </c>
      <c r="Q14" s="132">
        <v>15</v>
      </c>
      <c r="R14" s="132">
        <v>17</v>
      </c>
      <c r="S14" s="235">
        <v>17</v>
      </c>
      <c r="U14" s="295"/>
      <c r="V14" s="295"/>
      <c r="W14" s="295"/>
      <c r="X14" s="295"/>
      <c r="Y14" s="295"/>
      <c r="Z14" s="295"/>
      <c r="AA14" s="295"/>
      <c r="AB14" s="295"/>
      <c r="AC14" s="295"/>
      <c r="AD14" s="295"/>
      <c r="AE14" s="295"/>
      <c r="AF14" s="295"/>
      <c r="AG14" s="295"/>
      <c r="AH14" s="295"/>
      <c r="AI14" s="295"/>
      <c r="AJ14" s="295"/>
      <c r="AK14" s="295"/>
      <c r="AL14" s="295"/>
    </row>
    <row r="15" spans="1:39">
      <c r="A15" s="131" t="s">
        <v>144</v>
      </c>
      <c r="B15" s="134"/>
      <c r="C15" s="132">
        <v>57.918635287887255</v>
      </c>
      <c r="D15" s="132">
        <v>86.238511535274853</v>
      </c>
      <c r="E15" s="132">
        <v>88.228228179008255</v>
      </c>
      <c r="F15" s="132">
        <v>106.42738155040972</v>
      </c>
      <c r="G15" s="132">
        <v>110.68447681242611</v>
      </c>
      <c r="H15" s="135"/>
      <c r="I15" s="132">
        <v>46</v>
      </c>
      <c r="J15" s="132">
        <v>78</v>
      </c>
      <c r="K15" s="132">
        <v>80</v>
      </c>
      <c r="L15" s="132">
        <v>96</v>
      </c>
      <c r="M15" s="132">
        <v>96</v>
      </c>
      <c r="N15" s="134"/>
      <c r="O15" s="132">
        <v>15</v>
      </c>
      <c r="P15" s="132">
        <v>17</v>
      </c>
      <c r="Q15" s="132">
        <v>18.164805179734682</v>
      </c>
      <c r="R15" s="132">
        <v>26.527990546963924</v>
      </c>
      <c r="S15" s="235">
        <v>27.589110168842481</v>
      </c>
      <c r="U15" s="295"/>
      <c r="V15" s="295"/>
      <c r="W15" s="295"/>
      <c r="X15" s="295"/>
      <c r="Y15" s="295"/>
      <c r="Z15" s="295"/>
      <c r="AA15" s="295"/>
      <c r="AB15" s="295"/>
      <c r="AC15" s="295"/>
      <c r="AD15" s="295"/>
      <c r="AE15" s="295"/>
      <c r="AF15" s="295"/>
      <c r="AG15" s="295"/>
      <c r="AH15" s="295"/>
      <c r="AI15" s="295"/>
      <c r="AJ15" s="295"/>
      <c r="AK15" s="295"/>
      <c r="AL15" s="295"/>
    </row>
    <row r="16" spans="1:39">
      <c r="A16" s="136"/>
      <c r="B16" s="655" t="s">
        <v>148</v>
      </c>
      <c r="C16" s="656"/>
      <c r="D16" s="656"/>
      <c r="E16" s="656"/>
      <c r="F16" s="656"/>
      <c r="G16" s="657"/>
      <c r="H16" s="658"/>
      <c r="I16" s="659"/>
      <c r="J16" s="659"/>
      <c r="K16" s="659"/>
      <c r="L16" s="659"/>
      <c r="M16" s="288"/>
      <c r="N16" s="637" t="s">
        <v>149</v>
      </c>
      <c r="O16" s="637"/>
      <c r="P16" s="637"/>
      <c r="Q16" s="637"/>
      <c r="R16" s="641"/>
      <c r="S16" s="638"/>
      <c r="U16" s="295"/>
      <c r="V16" s="295"/>
      <c r="W16" s="295"/>
      <c r="X16" s="295"/>
      <c r="Y16" s="295"/>
      <c r="Z16" s="295"/>
      <c r="AA16" s="295"/>
      <c r="AB16" s="295"/>
      <c r="AC16" s="295"/>
      <c r="AD16" s="295"/>
      <c r="AE16" s="295"/>
      <c r="AF16" s="295"/>
      <c r="AG16" s="295"/>
      <c r="AH16" s="295"/>
      <c r="AI16" s="295"/>
      <c r="AJ16" s="295"/>
      <c r="AK16" s="295"/>
      <c r="AL16" s="295"/>
    </row>
    <row r="17" spans="1:38">
      <c r="A17" s="131" t="s">
        <v>143</v>
      </c>
      <c r="B17" s="137">
        <v>36</v>
      </c>
      <c r="C17" s="137">
        <v>42</v>
      </c>
      <c r="D17" s="137">
        <v>70</v>
      </c>
      <c r="E17" s="137">
        <v>82</v>
      </c>
      <c r="F17" s="137">
        <v>91</v>
      </c>
      <c r="G17" s="137">
        <v>91</v>
      </c>
      <c r="H17" s="658"/>
      <c r="I17" s="660"/>
      <c r="J17" s="660"/>
      <c r="K17" s="660"/>
      <c r="L17" s="660"/>
      <c r="M17" s="289"/>
      <c r="N17" s="137">
        <v>12</v>
      </c>
      <c r="O17" s="137">
        <v>18</v>
      </c>
      <c r="P17" s="137">
        <v>27</v>
      </c>
      <c r="Q17" s="137">
        <v>36</v>
      </c>
      <c r="R17" s="137">
        <v>54</v>
      </c>
      <c r="S17" s="236">
        <v>54</v>
      </c>
      <c r="U17" s="295"/>
      <c r="V17" s="295"/>
      <c r="W17" s="295"/>
      <c r="X17" s="295"/>
      <c r="Y17" s="295"/>
      <c r="Z17" s="295"/>
      <c r="AA17" s="295"/>
      <c r="AB17" s="295"/>
      <c r="AC17" s="295"/>
      <c r="AD17" s="295"/>
      <c r="AE17" s="295"/>
      <c r="AF17" s="295"/>
      <c r="AG17" s="295"/>
      <c r="AH17" s="295"/>
      <c r="AI17" s="295"/>
      <c r="AJ17" s="295"/>
      <c r="AK17" s="295"/>
      <c r="AL17" s="295"/>
    </row>
    <row r="18" spans="1:38">
      <c r="A18" s="131" t="s">
        <v>144</v>
      </c>
      <c r="B18" s="138"/>
      <c r="C18" s="139">
        <v>49</v>
      </c>
      <c r="D18" s="139">
        <v>81</v>
      </c>
      <c r="E18" s="132">
        <v>94</v>
      </c>
      <c r="F18" s="139">
        <v>105</v>
      </c>
      <c r="G18" s="139">
        <v>110</v>
      </c>
      <c r="H18" s="661"/>
      <c r="I18" s="662"/>
      <c r="J18" s="662"/>
      <c r="K18" s="662"/>
      <c r="L18" s="662"/>
      <c r="M18" s="299"/>
      <c r="N18" s="140"/>
      <c r="O18" s="139">
        <v>18</v>
      </c>
      <c r="P18" s="139">
        <v>27</v>
      </c>
      <c r="Q18" s="139">
        <v>36</v>
      </c>
      <c r="R18" s="139">
        <v>54</v>
      </c>
      <c r="S18" s="237">
        <v>56</v>
      </c>
      <c r="U18" s="295"/>
      <c r="V18" s="295"/>
      <c r="W18" s="295"/>
      <c r="X18" s="295"/>
      <c r="Y18" s="295"/>
      <c r="Z18" s="295"/>
      <c r="AA18" s="295"/>
      <c r="AB18" s="295"/>
      <c r="AC18" s="295"/>
      <c r="AD18" s="295"/>
      <c r="AE18" s="295"/>
      <c r="AF18" s="295"/>
      <c r="AG18" s="295"/>
      <c r="AH18" s="295"/>
      <c r="AI18" s="295"/>
      <c r="AJ18" s="295"/>
      <c r="AK18" s="295"/>
      <c r="AL18" s="295"/>
    </row>
    <row r="19" spans="1:38">
      <c r="A19" s="141"/>
      <c r="B19" s="142"/>
      <c r="C19" s="142"/>
      <c r="D19" s="142"/>
      <c r="E19" s="142"/>
      <c r="F19" s="142"/>
      <c r="G19" s="142"/>
      <c r="H19" s="143"/>
      <c r="I19" s="143"/>
      <c r="J19" s="143"/>
      <c r="K19" s="143"/>
      <c r="L19" s="143"/>
      <c r="M19" s="143"/>
      <c r="N19" s="142"/>
      <c r="O19" s="142"/>
      <c r="P19" s="142"/>
      <c r="Q19" s="142"/>
      <c r="R19" s="142"/>
      <c r="S19" s="144"/>
      <c r="U19" s="295"/>
      <c r="V19" s="295"/>
      <c r="W19" s="295"/>
      <c r="X19" s="295"/>
      <c r="Y19" s="295"/>
      <c r="Z19" s="295"/>
      <c r="AA19" s="295"/>
      <c r="AB19" s="295"/>
      <c r="AC19" s="295"/>
      <c r="AD19" s="295"/>
      <c r="AE19" s="295"/>
      <c r="AF19" s="295"/>
      <c r="AG19" s="295"/>
      <c r="AH19" s="295"/>
      <c r="AI19" s="295"/>
      <c r="AJ19" s="295"/>
      <c r="AK19" s="295"/>
      <c r="AL19" s="295"/>
    </row>
    <row r="20" spans="1:38">
      <c r="A20" s="141"/>
      <c r="B20" s="142"/>
      <c r="C20" s="142"/>
      <c r="D20" s="142"/>
      <c r="E20" s="142"/>
      <c r="F20" s="142"/>
      <c r="G20" s="142"/>
      <c r="H20" s="143"/>
      <c r="I20" s="143"/>
      <c r="J20" s="143"/>
      <c r="K20" s="143"/>
      <c r="L20" s="143"/>
      <c r="M20" s="143"/>
      <c r="N20" s="142"/>
      <c r="O20" s="142"/>
      <c r="P20" s="142"/>
      <c r="Q20" s="142"/>
      <c r="R20" s="142"/>
      <c r="S20" s="144"/>
      <c r="U20" s="295"/>
      <c r="V20" s="295"/>
      <c r="W20" s="295"/>
      <c r="X20" s="295"/>
      <c r="Y20" s="295"/>
      <c r="Z20" s="295"/>
      <c r="AA20" s="295"/>
      <c r="AB20" s="295"/>
      <c r="AC20" s="295"/>
      <c r="AD20" s="295"/>
      <c r="AE20" s="295"/>
      <c r="AF20" s="295"/>
      <c r="AG20" s="295"/>
      <c r="AH20" s="295"/>
      <c r="AI20" s="295"/>
      <c r="AJ20" s="295"/>
      <c r="AK20" s="295"/>
      <c r="AL20" s="295"/>
    </row>
    <row r="21" spans="1:38" ht="18">
      <c r="A21" s="633" t="s">
        <v>150</v>
      </c>
      <c r="B21" s="634"/>
      <c r="C21" s="634"/>
      <c r="D21" s="634"/>
      <c r="E21" s="634"/>
      <c r="F21" s="634"/>
      <c r="G21" s="634"/>
      <c r="H21" s="634"/>
      <c r="I21" s="634"/>
      <c r="J21" s="634"/>
      <c r="K21" s="634"/>
      <c r="L21" s="634"/>
      <c r="M21" s="634"/>
      <c r="N21" s="634"/>
      <c r="O21" s="634"/>
      <c r="P21" s="634"/>
      <c r="Q21" s="634"/>
      <c r="R21" s="634"/>
      <c r="S21" s="635"/>
      <c r="U21" s="295"/>
      <c r="V21" s="295"/>
      <c r="W21" s="295"/>
      <c r="X21" s="295"/>
      <c r="Y21" s="295"/>
      <c r="Z21" s="295"/>
      <c r="AA21" s="295"/>
      <c r="AB21" s="295"/>
      <c r="AC21" s="295"/>
      <c r="AD21" s="295"/>
      <c r="AE21" s="295"/>
      <c r="AF21" s="295"/>
      <c r="AG21" s="295"/>
      <c r="AH21" s="295"/>
      <c r="AI21" s="295"/>
      <c r="AJ21" s="295"/>
      <c r="AK21" s="295"/>
      <c r="AL21" s="295"/>
    </row>
    <row r="22" spans="1:38">
      <c r="A22" s="636"/>
      <c r="B22" s="637" t="s">
        <v>77</v>
      </c>
      <c r="C22" s="637"/>
      <c r="D22" s="637"/>
      <c r="E22" s="637"/>
      <c r="F22" s="637"/>
      <c r="G22" s="637"/>
      <c r="H22" s="651" t="s">
        <v>79</v>
      </c>
      <c r="I22" s="651"/>
      <c r="J22" s="651"/>
      <c r="K22" s="651"/>
      <c r="L22" s="651"/>
      <c r="M22" s="645"/>
      <c r="N22" s="637" t="s">
        <v>78</v>
      </c>
      <c r="O22" s="637"/>
      <c r="P22" s="637"/>
      <c r="Q22" s="637"/>
      <c r="R22" s="641"/>
      <c r="S22" s="638"/>
      <c r="U22" s="295"/>
      <c r="V22" s="295"/>
      <c r="W22" s="295"/>
      <c r="X22" s="295"/>
      <c r="Y22" s="295"/>
      <c r="Z22" s="295"/>
      <c r="AA22" s="295"/>
      <c r="AB22" s="295"/>
      <c r="AC22" s="295"/>
      <c r="AD22" s="295"/>
      <c r="AE22" s="295"/>
      <c r="AF22" s="295"/>
      <c r="AG22" s="295"/>
      <c r="AH22" s="295"/>
      <c r="AI22" s="295"/>
      <c r="AJ22" s="295"/>
      <c r="AK22" s="295"/>
      <c r="AL22" s="295"/>
    </row>
    <row r="23" spans="1:38">
      <c r="A23" s="636"/>
      <c r="B23" s="240" t="s">
        <v>138</v>
      </c>
      <c r="C23" s="240" t="s">
        <v>139</v>
      </c>
      <c r="D23" s="240" t="s">
        <v>140</v>
      </c>
      <c r="E23" s="240" t="s">
        <v>141</v>
      </c>
      <c r="F23" s="240" t="s">
        <v>142</v>
      </c>
      <c r="G23" s="261"/>
      <c r="H23" s="130" t="s">
        <v>138</v>
      </c>
      <c r="I23" s="130" t="s">
        <v>139</v>
      </c>
      <c r="J23" s="130" t="s">
        <v>140</v>
      </c>
      <c r="K23" s="130" t="s">
        <v>141</v>
      </c>
      <c r="L23" s="130" t="s">
        <v>142</v>
      </c>
      <c r="M23" s="265"/>
      <c r="N23" s="130" t="s">
        <v>138</v>
      </c>
      <c r="O23" s="130" t="s">
        <v>139</v>
      </c>
      <c r="P23" s="130" t="s">
        <v>140</v>
      </c>
      <c r="Q23" s="130" t="s">
        <v>141</v>
      </c>
      <c r="R23" s="130" t="s">
        <v>142</v>
      </c>
      <c r="S23" s="273"/>
      <c r="U23" s="295"/>
      <c r="V23" s="295"/>
      <c r="W23" s="295"/>
      <c r="X23" s="295"/>
      <c r="Y23" s="295"/>
      <c r="Z23" s="295"/>
      <c r="AA23" s="295"/>
      <c r="AB23" s="295"/>
      <c r="AC23" s="295"/>
      <c r="AD23" s="295"/>
      <c r="AE23" s="295"/>
      <c r="AF23" s="295"/>
      <c r="AG23" s="295"/>
      <c r="AH23" s="295"/>
      <c r="AI23" s="295"/>
      <c r="AJ23" s="295"/>
      <c r="AK23" s="295"/>
      <c r="AL23" s="295"/>
    </row>
    <row r="24" spans="1:38">
      <c r="A24" s="131" t="s">
        <v>143</v>
      </c>
      <c r="B24" s="145">
        <v>29.6</v>
      </c>
      <c r="C24" s="145">
        <v>37.4</v>
      </c>
      <c r="D24" s="145">
        <v>45.1</v>
      </c>
      <c r="E24" s="145">
        <v>52.9</v>
      </c>
      <c r="F24" s="145">
        <v>60.6</v>
      </c>
      <c r="G24" s="262"/>
      <c r="H24" s="145">
        <v>24</v>
      </c>
      <c r="I24" s="145">
        <v>29</v>
      </c>
      <c r="J24" s="145">
        <v>33</v>
      </c>
      <c r="K24" s="145">
        <v>39</v>
      </c>
      <c r="L24" s="145">
        <v>44</v>
      </c>
      <c r="M24" s="266"/>
      <c r="N24" s="145">
        <v>7.4</v>
      </c>
      <c r="O24" s="145">
        <v>9.3000000000000007</v>
      </c>
      <c r="P24" s="145">
        <v>10.8</v>
      </c>
      <c r="Q24" s="145">
        <v>13.2</v>
      </c>
      <c r="R24" s="145">
        <v>15.1</v>
      </c>
      <c r="S24" s="274"/>
      <c r="U24" s="295"/>
      <c r="V24" s="295"/>
      <c r="W24" s="295"/>
      <c r="X24" s="295"/>
      <c r="Y24" s="295"/>
      <c r="Z24" s="295"/>
      <c r="AA24" s="295"/>
      <c r="AB24" s="295"/>
      <c r="AC24" s="295"/>
      <c r="AD24" s="295"/>
      <c r="AE24" s="295"/>
      <c r="AF24" s="295"/>
      <c r="AG24" s="295"/>
      <c r="AH24" s="295"/>
      <c r="AI24" s="295"/>
      <c r="AJ24" s="295"/>
      <c r="AK24" s="295"/>
      <c r="AL24" s="295"/>
    </row>
    <row r="25" spans="1:38">
      <c r="A25" s="131" t="s">
        <v>144</v>
      </c>
      <c r="B25" s="147"/>
      <c r="C25" s="145">
        <v>54.2</v>
      </c>
      <c r="D25" s="145">
        <v>64.900000000000006</v>
      </c>
      <c r="E25" s="145">
        <v>75.5</v>
      </c>
      <c r="F25" s="145">
        <v>86.1</v>
      </c>
      <c r="G25" s="264"/>
      <c r="H25" s="258"/>
      <c r="I25" s="145">
        <v>53</v>
      </c>
      <c r="J25" s="145">
        <v>62</v>
      </c>
      <c r="K25" s="145">
        <v>71</v>
      </c>
      <c r="L25" s="145">
        <v>80</v>
      </c>
      <c r="M25" s="271"/>
      <c r="N25" s="258"/>
      <c r="O25" s="145">
        <v>13.6</v>
      </c>
      <c r="P25" s="145">
        <v>16.2</v>
      </c>
      <c r="Q25" s="145">
        <v>18.899999999999999</v>
      </c>
      <c r="R25" s="145">
        <v>21.6</v>
      </c>
      <c r="S25" s="275"/>
      <c r="U25" s="295"/>
      <c r="V25" s="295"/>
      <c r="W25" s="295"/>
      <c r="X25" s="295"/>
      <c r="Y25" s="295"/>
      <c r="Z25" s="295"/>
      <c r="AA25" s="295"/>
      <c r="AB25" s="295"/>
      <c r="AC25" s="295"/>
      <c r="AD25" s="295"/>
      <c r="AE25" s="295"/>
      <c r="AF25" s="295"/>
      <c r="AG25" s="295"/>
      <c r="AH25" s="295"/>
      <c r="AI25" s="295"/>
      <c r="AJ25" s="295"/>
      <c r="AK25" s="295"/>
      <c r="AL25" s="295"/>
    </row>
    <row r="26" spans="1:38">
      <c r="A26" s="128"/>
      <c r="S26" s="129"/>
      <c r="U26" s="295"/>
      <c r="V26" s="295"/>
      <c r="W26" s="295"/>
      <c r="X26" s="295"/>
      <c r="Y26" s="295"/>
      <c r="Z26" s="295"/>
      <c r="AA26" s="295"/>
      <c r="AB26" s="295"/>
      <c r="AC26" s="295"/>
      <c r="AD26" s="295"/>
      <c r="AE26" s="295"/>
      <c r="AF26" s="295"/>
      <c r="AG26" s="295"/>
      <c r="AH26" s="295"/>
      <c r="AI26" s="295"/>
      <c r="AJ26" s="295"/>
      <c r="AK26" s="295"/>
      <c r="AL26" s="295"/>
    </row>
    <row r="27" spans="1:38" ht="18">
      <c r="A27" s="633" t="s">
        <v>160</v>
      </c>
      <c r="B27" s="634"/>
      <c r="C27" s="634"/>
      <c r="D27" s="634"/>
      <c r="E27" s="634"/>
      <c r="F27" s="634"/>
      <c r="G27" s="634"/>
      <c r="H27" s="634"/>
      <c r="I27" s="634"/>
      <c r="J27" s="634"/>
      <c r="K27" s="634"/>
      <c r="L27" s="634"/>
      <c r="M27" s="634"/>
      <c r="N27" s="634"/>
      <c r="O27" s="634"/>
      <c r="P27" s="634"/>
      <c r="Q27" s="634"/>
      <c r="R27" s="634"/>
      <c r="S27" s="635"/>
      <c r="U27" s="295"/>
      <c r="V27" s="295"/>
      <c r="W27" s="295"/>
      <c r="X27" s="295"/>
      <c r="Y27" s="295"/>
      <c r="Z27" s="295"/>
      <c r="AA27" s="295"/>
      <c r="AB27" s="295"/>
      <c r="AC27" s="295"/>
      <c r="AD27" s="295"/>
      <c r="AE27" s="295"/>
      <c r="AF27" s="295"/>
      <c r="AG27" s="295"/>
      <c r="AH27" s="295"/>
      <c r="AI27" s="295"/>
      <c r="AJ27" s="295"/>
      <c r="AK27" s="295"/>
      <c r="AL27" s="295"/>
    </row>
    <row r="28" spans="1:38">
      <c r="A28" s="636"/>
      <c r="B28" s="637" t="s">
        <v>77</v>
      </c>
      <c r="C28" s="637"/>
      <c r="D28" s="637"/>
      <c r="E28" s="637"/>
      <c r="F28" s="637"/>
      <c r="G28" s="637"/>
      <c r="H28" s="651" t="s">
        <v>79</v>
      </c>
      <c r="I28" s="651"/>
      <c r="J28" s="651"/>
      <c r="K28" s="651"/>
      <c r="L28" s="651"/>
      <c r="M28" s="645"/>
      <c r="N28" s="637" t="s">
        <v>78</v>
      </c>
      <c r="O28" s="637"/>
      <c r="P28" s="637"/>
      <c r="Q28" s="637"/>
      <c r="R28" s="641"/>
      <c r="S28" s="638"/>
      <c r="U28" s="295"/>
      <c r="V28" s="295"/>
      <c r="W28" s="295"/>
      <c r="X28" s="295"/>
      <c r="Y28" s="295"/>
      <c r="Z28" s="295"/>
      <c r="AA28" s="295"/>
      <c r="AB28" s="295"/>
      <c r="AC28" s="295"/>
      <c r="AD28" s="295"/>
      <c r="AE28" s="295"/>
      <c r="AF28" s="295"/>
      <c r="AG28" s="295"/>
      <c r="AH28" s="295"/>
      <c r="AI28" s="295"/>
      <c r="AJ28" s="295"/>
      <c r="AK28" s="295"/>
      <c r="AL28" s="295"/>
    </row>
    <row r="29" spans="1:38">
      <c r="A29" s="636"/>
      <c r="B29" s="240" t="s">
        <v>138</v>
      </c>
      <c r="C29" s="240" t="s">
        <v>139</v>
      </c>
      <c r="D29" s="240" t="s">
        <v>140</v>
      </c>
      <c r="E29" s="240" t="s">
        <v>141</v>
      </c>
      <c r="F29" s="240" t="s">
        <v>142</v>
      </c>
      <c r="G29" s="261"/>
      <c r="H29" s="130" t="s">
        <v>138</v>
      </c>
      <c r="I29" s="130" t="s">
        <v>139</v>
      </c>
      <c r="J29" s="130" t="s">
        <v>140</v>
      </c>
      <c r="K29" s="130" t="s">
        <v>141</v>
      </c>
      <c r="L29" s="130" t="s">
        <v>142</v>
      </c>
      <c r="M29" s="265"/>
      <c r="N29" s="130" t="s">
        <v>138</v>
      </c>
      <c r="O29" s="130" t="s">
        <v>139</v>
      </c>
      <c r="P29" s="130" t="s">
        <v>140</v>
      </c>
      <c r="Q29" s="130" t="s">
        <v>141</v>
      </c>
      <c r="R29" s="130" t="s">
        <v>142</v>
      </c>
      <c r="S29" s="273"/>
      <c r="U29" s="295"/>
      <c r="V29" s="295"/>
      <c r="W29" s="295"/>
      <c r="X29" s="295"/>
      <c r="Y29" s="295"/>
      <c r="Z29" s="295"/>
      <c r="AA29" s="295"/>
      <c r="AB29" s="295"/>
      <c r="AC29" s="295"/>
      <c r="AD29" s="295"/>
      <c r="AE29" s="295"/>
      <c r="AF29" s="295"/>
      <c r="AG29" s="295"/>
      <c r="AH29" s="295"/>
      <c r="AI29" s="295"/>
      <c r="AJ29" s="295"/>
      <c r="AK29" s="295"/>
      <c r="AL29" s="295"/>
    </row>
    <row r="30" spans="1:38">
      <c r="A30" s="131" t="s">
        <v>143</v>
      </c>
      <c r="B30" s="145">
        <v>55.36</v>
      </c>
      <c r="C30" s="145">
        <v>70.64</v>
      </c>
      <c r="D30" s="145">
        <v>92.47</v>
      </c>
      <c r="E30" s="145">
        <v>99.02</v>
      </c>
      <c r="F30" s="145">
        <v>101.2</v>
      </c>
      <c r="G30" s="262"/>
      <c r="H30" s="145">
        <v>15.25</v>
      </c>
      <c r="I30" s="145">
        <v>19.46</v>
      </c>
      <c r="J30" s="145">
        <v>25.47</v>
      </c>
      <c r="K30" s="145">
        <v>27.27</v>
      </c>
      <c r="L30" s="145">
        <v>27.87</v>
      </c>
      <c r="M30" s="266"/>
      <c r="N30" s="145">
        <v>10.93</v>
      </c>
      <c r="O30" s="145">
        <v>13.94</v>
      </c>
      <c r="P30" s="145">
        <v>18.25</v>
      </c>
      <c r="Q30" s="145">
        <v>19.54</v>
      </c>
      <c r="R30" s="145">
        <v>19.97</v>
      </c>
      <c r="S30" s="274"/>
      <c r="U30" s="295"/>
      <c r="V30" s="295"/>
      <c r="W30" s="295"/>
      <c r="X30" s="295"/>
      <c r="Y30" s="295"/>
      <c r="Z30" s="295"/>
      <c r="AA30" s="295"/>
      <c r="AB30" s="295"/>
      <c r="AC30" s="295"/>
      <c r="AD30" s="295"/>
      <c r="AE30" s="295"/>
      <c r="AF30" s="295"/>
      <c r="AG30" s="295"/>
      <c r="AH30" s="295"/>
      <c r="AI30" s="295"/>
      <c r="AJ30" s="295"/>
      <c r="AK30" s="295"/>
      <c r="AL30" s="295"/>
    </row>
    <row r="31" spans="1:38">
      <c r="A31" s="131" t="s">
        <v>144</v>
      </c>
      <c r="B31" s="147"/>
      <c r="C31" s="145">
        <v>83.74</v>
      </c>
      <c r="D31" s="145">
        <v>103.39</v>
      </c>
      <c r="E31" s="145">
        <v>107.75</v>
      </c>
      <c r="F31" s="145">
        <v>114.3</v>
      </c>
      <c r="G31" s="264"/>
      <c r="H31" s="258"/>
      <c r="I31" s="145">
        <v>23.06</v>
      </c>
      <c r="J31" s="145">
        <v>28.47</v>
      </c>
      <c r="K31" s="145">
        <v>29.68</v>
      </c>
      <c r="L31" s="145">
        <v>31.48</v>
      </c>
      <c r="M31" s="271"/>
      <c r="N31" s="258"/>
      <c r="O31" s="145">
        <v>16.53</v>
      </c>
      <c r="P31" s="145">
        <v>20.399999999999999</v>
      </c>
      <c r="Q31" s="145">
        <v>21.26</v>
      </c>
      <c r="R31" s="145">
        <v>22.56</v>
      </c>
      <c r="S31" s="275"/>
      <c r="U31" s="295"/>
      <c r="V31" s="295"/>
      <c r="W31" s="295"/>
      <c r="X31" s="295"/>
      <c r="Y31" s="295"/>
      <c r="Z31" s="295"/>
      <c r="AA31" s="295"/>
      <c r="AB31" s="295"/>
      <c r="AC31" s="295"/>
      <c r="AD31" s="295"/>
      <c r="AE31" s="295"/>
      <c r="AF31" s="295"/>
      <c r="AG31" s="295"/>
      <c r="AH31" s="295"/>
      <c r="AI31" s="295"/>
      <c r="AJ31" s="295"/>
      <c r="AK31" s="295"/>
      <c r="AL31" s="295"/>
    </row>
    <row r="32" spans="1:38">
      <c r="A32" s="128"/>
      <c r="S32" s="129"/>
      <c r="U32" s="295"/>
      <c r="V32" s="295"/>
      <c r="W32" s="295"/>
      <c r="X32" s="295"/>
      <c r="Y32" s="295"/>
      <c r="Z32" s="295"/>
      <c r="AA32" s="295"/>
      <c r="AB32" s="295"/>
      <c r="AC32" s="295"/>
      <c r="AD32" s="295"/>
      <c r="AE32" s="295"/>
      <c r="AF32" s="295"/>
      <c r="AG32" s="295"/>
      <c r="AH32" s="295"/>
      <c r="AI32" s="295"/>
      <c r="AJ32" s="295"/>
      <c r="AK32" s="295"/>
      <c r="AL32" s="295"/>
    </row>
    <row r="33" spans="1:38" ht="18">
      <c r="A33" s="652" t="s">
        <v>151</v>
      </c>
      <c r="B33" s="653"/>
      <c r="C33" s="653"/>
      <c r="D33" s="653"/>
      <c r="E33" s="653"/>
      <c r="F33" s="653"/>
      <c r="G33" s="653"/>
      <c r="H33" s="653"/>
      <c r="I33" s="653"/>
      <c r="J33" s="653"/>
      <c r="K33" s="653"/>
      <c r="L33" s="653"/>
      <c r="M33" s="653"/>
      <c r="N33" s="653"/>
      <c r="O33" s="653"/>
      <c r="P33" s="653"/>
      <c r="Q33" s="653"/>
      <c r="R33" s="653"/>
      <c r="S33" s="654"/>
      <c r="U33" s="295"/>
      <c r="V33" s="295"/>
      <c r="W33" s="295"/>
      <c r="X33" s="295"/>
      <c r="Y33" s="295"/>
      <c r="Z33" s="295"/>
      <c r="AA33" s="295"/>
      <c r="AB33" s="295"/>
      <c r="AC33" s="295"/>
      <c r="AD33" s="295"/>
      <c r="AE33" s="295"/>
      <c r="AF33" s="295"/>
      <c r="AG33" s="295"/>
      <c r="AH33" s="295"/>
      <c r="AI33" s="295"/>
      <c r="AJ33" s="295"/>
      <c r="AK33" s="295"/>
      <c r="AL33" s="295"/>
    </row>
    <row r="34" spans="1:38">
      <c r="A34" s="636"/>
      <c r="B34" s="641" t="s">
        <v>146</v>
      </c>
      <c r="C34" s="651"/>
      <c r="D34" s="651"/>
      <c r="E34" s="651"/>
      <c r="F34" s="651"/>
      <c r="G34" s="645"/>
      <c r="H34" s="641" t="s">
        <v>79</v>
      </c>
      <c r="I34" s="651"/>
      <c r="J34" s="651"/>
      <c r="K34" s="651"/>
      <c r="L34" s="651"/>
      <c r="M34" s="645"/>
      <c r="N34" s="637" t="s">
        <v>147</v>
      </c>
      <c r="O34" s="637"/>
      <c r="P34" s="637"/>
      <c r="Q34" s="637"/>
      <c r="R34" s="641"/>
      <c r="S34" s="638"/>
      <c r="U34" s="295"/>
      <c r="V34" s="295"/>
      <c r="W34" s="295"/>
      <c r="X34" s="295"/>
      <c r="Y34" s="295"/>
      <c r="Z34" s="295"/>
      <c r="AA34" s="295"/>
      <c r="AB34" s="295"/>
      <c r="AC34" s="295"/>
      <c r="AD34" s="295"/>
      <c r="AE34" s="295"/>
      <c r="AF34" s="295"/>
      <c r="AG34" s="295"/>
      <c r="AH34" s="295"/>
      <c r="AI34" s="295"/>
      <c r="AJ34" s="295"/>
      <c r="AK34" s="295"/>
      <c r="AL34" s="295"/>
    </row>
    <row r="35" spans="1:38">
      <c r="A35" s="636"/>
      <c r="B35" s="130" t="s">
        <v>138</v>
      </c>
      <c r="C35" s="130" t="s">
        <v>139</v>
      </c>
      <c r="D35" s="130" t="s">
        <v>140</v>
      </c>
      <c r="E35" s="130" t="s">
        <v>141</v>
      </c>
      <c r="F35" s="130" t="s">
        <v>158</v>
      </c>
      <c r="G35" s="130" t="s">
        <v>159</v>
      </c>
      <c r="H35" s="130" t="s">
        <v>138</v>
      </c>
      <c r="I35" s="130" t="s">
        <v>139</v>
      </c>
      <c r="J35" s="130" t="s">
        <v>140</v>
      </c>
      <c r="K35" s="130" t="s">
        <v>141</v>
      </c>
      <c r="L35" s="130" t="s">
        <v>158</v>
      </c>
      <c r="M35" s="130" t="s">
        <v>159</v>
      </c>
      <c r="N35" s="130" t="s">
        <v>138</v>
      </c>
      <c r="O35" s="130" t="s">
        <v>139</v>
      </c>
      <c r="P35" s="130" t="s">
        <v>140</v>
      </c>
      <c r="Q35" s="130" t="s">
        <v>141</v>
      </c>
      <c r="R35" s="130" t="s">
        <v>158</v>
      </c>
      <c r="S35" s="234" t="s">
        <v>159</v>
      </c>
      <c r="U35" s="295"/>
      <c r="V35" s="295"/>
      <c r="W35" s="295"/>
      <c r="X35" s="295"/>
      <c r="Y35" s="295"/>
      <c r="Z35" s="295"/>
      <c r="AA35" s="295"/>
      <c r="AB35" s="295"/>
      <c r="AC35" s="295"/>
      <c r="AD35" s="295"/>
      <c r="AE35" s="295"/>
      <c r="AF35" s="295"/>
      <c r="AG35" s="295"/>
      <c r="AH35" s="295"/>
      <c r="AI35" s="295"/>
      <c r="AJ35" s="295"/>
      <c r="AK35" s="295"/>
      <c r="AL35" s="295"/>
    </row>
    <row r="36" spans="1:38">
      <c r="A36" s="131" t="s">
        <v>143</v>
      </c>
      <c r="B36" s="148">
        <v>40</v>
      </c>
      <c r="C36" s="148">
        <v>48</v>
      </c>
      <c r="D36" s="148">
        <v>61</v>
      </c>
      <c r="E36" s="148">
        <v>69</v>
      </c>
      <c r="F36" s="148">
        <v>82</v>
      </c>
      <c r="G36" s="148">
        <v>82</v>
      </c>
      <c r="H36" s="148">
        <v>26</v>
      </c>
      <c r="I36" s="148">
        <v>39</v>
      </c>
      <c r="J36" s="148">
        <v>61</v>
      </c>
      <c r="K36" s="148">
        <v>76</v>
      </c>
      <c r="L36" s="148">
        <v>97</v>
      </c>
      <c r="M36" s="148">
        <v>97</v>
      </c>
      <c r="N36" s="148">
        <v>6</v>
      </c>
      <c r="O36" s="148">
        <v>9</v>
      </c>
      <c r="P36" s="148">
        <v>14</v>
      </c>
      <c r="Q36" s="148">
        <v>18</v>
      </c>
      <c r="R36" s="232">
        <v>23</v>
      </c>
      <c r="S36" s="239">
        <v>23</v>
      </c>
      <c r="U36" s="295"/>
      <c r="V36" s="295"/>
      <c r="W36" s="295"/>
      <c r="X36" s="295"/>
      <c r="Y36" s="295"/>
      <c r="Z36" s="295"/>
      <c r="AA36" s="295"/>
      <c r="AB36" s="295"/>
      <c r="AC36" s="295"/>
      <c r="AD36" s="295"/>
      <c r="AE36" s="295"/>
      <c r="AF36" s="295"/>
      <c r="AG36" s="295"/>
      <c r="AH36" s="295"/>
      <c r="AI36" s="295"/>
      <c r="AJ36" s="295"/>
      <c r="AK36" s="295"/>
      <c r="AL36" s="295"/>
    </row>
    <row r="37" spans="1:38">
      <c r="A37" s="131" t="s">
        <v>144</v>
      </c>
      <c r="B37" s="150"/>
      <c r="C37" s="226">
        <v>54</v>
      </c>
      <c r="D37" s="226">
        <v>73</v>
      </c>
      <c r="E37" s="226">
        <v>78</v>
      </c>
      <c r="F37" s="226">
        <v>94</v>
      </c>
      <c r="G37" s="226">
        <v>101</v>
      </c>
      <c r="H37" s="150"/>
      <c r="I37" s="148">
        <v>41</v>
      </c>
      <c r="J37" s="148">
        <v>72</v>
      </c>
      <c r="K37" s="148">
        <v>80</v>
      </c>
      <c r="L37" s="148">
        <v>104</v>
      </c>
      <c r="M37" s="148">
        <v>115</v>
      </c>
      <c r="N37" s="149"/>
      <c r="O37" s="148">
        <v>10</v>
      </c>
      <c r="P37" s="148">
        <v>18</v>
      </c>
      <c r="Q37" s="148">
        <v>19</v>
      </c>
      <c r="R37" s="232">
        <v>25</v>
      </c>
      <c r="S37" s="239">
        <v>28</v>
      </c>
      <c r="U37" s="295"/>
      <c r="V37" s="295"/>
      <c r="W37" s="295"/>
      <c r="X37" s="295"/>
      <c r="Y37" s="295"/>
      <c r="Z37" s="295"/>
      <c r="AA37" s="295"/>
      <c r="AB37" s="295"/>
      <c r="AC37" s="295"/>
      <c r="AD37" s="295"/>
      <c r="AE37" s="295"/>
      <c r="AF37" s="295"/>
      <c r="AG37" s="295"/>
      <c r="AH37" s="295"/>
      <c r="AI37" s="295"/>
      <c r="AJ37" s="295"/>
      <c r="AK37" s="295"/>
      <c r="AL37" s="295"/>
    </row>
    <row r="38" spans="1:38">
      <c r="A38" s="151"/>
      <c r="B38" s="637" t="s">
        <v>148</v>
      </c>
      <c r="C38" s="637"/>
      <c r="D38" s="637"/>
      <c r="E38" s="637"/>
      <c r="F38" s="637"/>
      <c r="G38" s="637"/>
      <c r="H38" s="646"/>
      <c r="I38" s="647"/>
      <c r="J38" s="647"/>
      <c r="K38" s="647"/>
      <c r="L38" s="647"/>
      <c r="M38" s="290"/>
      <c r="N38" s="637" t="s">
        <v>149</v>
      </c>
      <c r="O38" s="637"/>
      <c r="P38" s="637"/>
      <c r="Q38" s="637"/>
      <c r="R38" s="641"/>
      <c r="S38" s="638"/>
      <c r="U38" s="295"/>
      <c r="V38" s="295"/>
      <c r="W38" s="295"/>
      <c r="X38" s="295"/>
      <c r="Y38" s="295"/>
      <c r="Z38" s="295"/>
      <c r="AA38" s="295"/>
      <c r="AB38" s="295"/>
      <c r="AC38" s="295"/>
      <c r="AD38" s="295"/>
      <c r="AE38" s="295"/>
      <c r="AF38" s="295"/>
      <c r="AG38" s="295"/>
      <c r="AH38" s="295"/>
      <c r="AI38" s="295"/>
      <c r="AJ38" s="295"/>
      <c r="AK38" s="295"/>
      <c r="AL38" s="295"/>
    </row>
    <row r="39" spans="1:38">
      <c r="A39" s="131" t="s">
        <v>143</v>
      </c>
      <c r="B39" s="242">
        <v>46</v>
      </c>
      <c r="C39" s="242">
        <v>74</v>
      </c>
      <c r="D39" s="242">
        <v>115</v>
      </c>
      <c r="E39" s="242">
        <v>143</v>
      </c>
      <c r="F39" s="148">
        <v>182</v>
      </c>
      <c r="G39" s="148">
        <v>182</v>
      </c>
      <c r="H39" s="648"/>
      <c r="I39" s="646"/>
      <c r="J39" s="646"/>
      <c r="K39" s="646"/>
      <c r="L39" s="646"/>
      <c r="M39" s="291"/>
      <c r="N39" s="148">
        <v>17</v>
      </c>
      <c r="O39" s="148">
        <v>29</v>
      </c>
      <c r="P39" s="148">
        <v>46</v>
      </c>
      <c r="Q39" s="148">
        <v>56</v>
      </c>
      <c r="R39" s="232">
        <v>72</v>
      </c>
      <c r="S39" s="239">
        <v>72</v>
      </c>
      <c r="U39" s="295"/>
      <c r="V39" s="295"/>
      <c r="W39" s="295"/>
      <c r="X39" s="295"/>
      <c r="Y39" s="295"/>
      <c r="Z39" s="295"/>
      <c r="AA39" s="295"/>
      <c r="AB39" s="295"/>
      <c r="AC39" s="295"/>
      <c r="AD39" s="295"/>
      <c r="AE39" s="295"/>
      <c r="AF39" s="295"/>
      <c r="AG39" s="295"/>
      <c r="AH39" s="295"/>
      <c r="AI39" s="295"/>
      <c r="AJ39" s="295"/>
      <c r="AK39" s="295"/>
      <c r="AL39" s="295"/>
    </row>
    <row r="40" spans="1:38">
      <c r="A40" s="131" t="s">
        <v>144</v>
      </c>
      <c r="B40" s="133"/>
      <c r="C40" s="148">
        <v>92</v>
      </c>
      <c r="D40" s="148">
        <v>161</v>
      </c>
      <c r="E40" s="148">
        <v>178</v>
      </c>
      <c r="F40" s="148">
        <v>233</v>
      </c>
      <c r="G40" s="148">
        <v>257</v>
      </c>
      <c r="H40" s="649"/>
      <c r="I40" s="650"/>
      <c r="J40" s="650"/>
      <c r="K40" s="650"/>
      <c r="L40" s="650"/>
      <c r="M40" s="298"/>
      <c r="N40" s="272"/>
      <c r="O40" s="148">
        <v>33</v>
      </c>
      <c r="P40" s="148">
        <v>58</v>
      </c>
      <c r="Q40" s="148">
        <v>65</v>
      </c>
      <c r="R40" s="232">
        <v>85</v>
      </c>
      <c r="S40" s="239">
        <v>93</v>
      </c>
      <c r="U40" s="295"/>
      <c r="V40" s="295"/>
      <c r="W40" s="295"/>
      <c r="X40" s="295"/>
      <c r="Y40" s="295"/>
      <c r="Z40" s="295"/>
      <c r="AA40" s="295"/>
      <c r="AB40" s="295"/>
      <c r="AC40" s="295"/>
      <c r="AD40" s="295"/>
      <c r="AE40" s="295"/>
      <c r="AF40" s="295"/>
      <c r="AG40" s="295"/>
      <c r="AH40" s="295"/>
      <c r="AI40" s="295"/>
      <c r="AJ40" s="295"/>
      <c r="AK40" s="295"/>
      <c r="AL40" s="295"/>
    </row>
    <row r="41" spans="1:38">
      <c r="A41" s="128"/>
      <c r="S41" s="129"/>
      <c r="U41" s="295"/>
      <c r="V41" s="295"/>
      <c r="W41" s="295"/>
      <c r="X41" s="295"/>
      <c r="Y41" s="295"/>
      <c r="Z41" s="295"/>
      <c r="AA41" s="295"/>
      <c r="AB41" s="295"/>
      <c r="AC41" s="295"/>
      <c r="AD41" s="295"/>
      <c r="AE41" s="295"/>
      <c r="AF41" s="295"/>
      <c r="AG41" s="295"/>
      <c r="AH41" s="295"/>
      <c r="AI41" s="295"/>
      <c r="AJ41" s="295"/>
      <c r="AK41" s="295"/>
      <c r="AL41" s="295"/>
    </row>
    <row r="42" spans="1:38" ht="18">
      <c r="A42" s="633" t="s">
        <v>152</v>
      </c>
      <c r="B42" s="634"/>
      <c r="C42" s="634"/>
      <c r="D42" s="634"/>
      <c r="E42" s="634"/>
      <c r="F42" s="634"/>
      <c r="G42" s="634"/>
      <c r="H42" s="634"/>
      <c r="I42" s="634"/>
      <c r="J42" s="634"/>
      <c r="K42" s="634"/>
      <c r="L42" s="634"/>
      <c r="M42" s="634"/>
      <c r="N42" s="634"/>
      <c r="O42" s="634"/>
      <c r="P42" s="634"/>
      <c r="Q42" s="634"/>
      <c r="R42" s="634"/>
      <c r="S42" s="635"/>
      <c r="U42" s="295"/>
      <c r="V42" s="295"/>
      <c r="W42" s="295"/>
      <c r="X42" s="295"/>
      <c r="Y42" s="295"/>
      <c r="Z42" s="295"/>
      <c r="AA42" s="295"/>
      <c r="AB42" s="295"/>
      <c r="AC42" s="295"/>
      <c r="AD42" s="295"/>
      <c r="AE42" s="295"/>
      <c r="AF42" s="295"/>
      <c r="AG42" s="295"/>
      <c r="AH42" s="295"/>
      <c r="AI42" s="295"/>
      <c r="AJ42" s="295"/>
      <c r="AK42" s="295"/>
      <c r="AL42" s="295"/>
    </row>
    <row r="43" spans="1:38">
      <c r="A43" s="636"/>
      <c r="B43" s="641" t="s">
        <v>153</v>
      </c>
      <c r="C43" s="651"/>
      <c r="D43" s="651"/>
      <c r="E43" s="651"/>
      <c r="F43" s="651"/>
      <c r="G43" s="645"/>
      <c r="H43" s="641" t="s">
        <v>79</v>
      </c>
      <c r="I43" s="651"/>
      <c r="J43" s="651"/>
      <c r="K43" s="651"/>
      <c r="L43" s="651"/>
      <c r="M43" s="645"/>
      <c r="N43" s="637" t="s">
        <v>154</v>
      </c>
      <c r="O43" s="637"/>
      <c r="P43" s="637"/>
      <c r="Q43" s="637"/>
      <c r="R43" s="641"/>
      <c r="S43" s="638"/>
      <c r="U43" s="295"/>
      <c r="V43" s="295"/>
      <c r="W43" s="295"/>
      <c r="X43" s="295"/>
      <c r="Y43" s="295"/>
      <c r="Z43" s="295"/>
      <c r="AA43" s="295"/>
      <c r="AB43" s="295"/>
      <c r="AC43" s="295"/>
      <c r="AD43" s="295"/>
      <c r="AE43" s="295"/>
      <c r="AF43" s="295"/>
      <c r="AG43" s="295"/>
      <c r="AH43" s="295"/>
      <c r="AI43" s="295"/>
      <c r="AJ43" s="295"/>
      <c r="AK43" s="295"/>
      <c r="AL43" s="295"/>
    </row>
    <row r="44" spans="1:38">
      <c r="A44" s="636"/>
      <c r="B44" s="130" t="s">
        <v>138</v>
      </c>
      <c r="C44" s="130" t="s">
        <v>139</v>
      </c>
      <c r="D44" s="130" t="s">
        <v>140</v>
      </c>
      <c r="E44" s="130" t="s">
        <v>141</v>
      </c>
      <c r="F44" s="130" t="s">
        <v>158</v>
      </c>
      <c r="G44" s="130" t="s">
        <v>159</v>
      </c>
      <c r="H44" s="130" t="s">
        <v>138</v>
      </c>
      <c r="I44" s="130" t="s">
        <v>139</v>
      </c>
      <c r="J44" s="130" t="s">
        <v>140</v>
      </c>
      <c r="K44" s="130" t="s">
        <v>141</v>
      </c>
      <c r="L44" s="130" t="s">
        <v>158</v>
      </c>
      <c r="M44" s="130" t="s">
        <v>159</v>
      </c>
      <c r="N44" s="130" t="s">
        <v>138</v>
      </c>
      <c r="O44" s="130" t="s">
        <v>139</v>
      </c>
      <c r="P44" s="130" t="s">
        <v>140</v>
      </c>
      <c r="Q44" s="130" t="s">
        <v>141</v>
      </c>
      <c r="R44" s="130" t="s">
        <v>158</v>
      </c>
      <c r="S44" s="234" t="s">
        <v>159</v>
      </c>
      <c r="U44" s="295"/>
      <c r="V44" s="295"/>
      <c r="W44" s="295"/>
      <c r="X44" s="295"/>
      <c r="Y44" s="295"/>
      <c r="Z44" s="295"/>
      <c r="AA44" s="295"/>
      <c r="AB44" s="295"/>
      <c r="AC44" s="295"/>
      <c r="AD44" s="295"/>
      <c r="AE44" s="295"/>
      <c r="AF44" s="295"/>
      <c r="AG44" s="295"/>
      <c r="AH44" s="295"/>
      <c r="AI44" s="295"/>
      <c r="AJ44" s="295"/>
      <c r="AK44" s="295"/>
      <c r="AL44" s="295"/>
    </row>
    <row r="45" spans="1:38">
      <c r="A45" s="131" t="s">
        <v>143</v>
      </c>
      <c r="B45" s="227">
        <v>50.486078124999992</v>
      </c>
      <c r="C45" s="145">
        <v>71.274463235294107</v>
      </c>
      <c r="D45" s="145">
        <v>100.97215624999998</v>
      </c>
      <c r="E45" s="145">
        <v>109.88146415441176</v>
      </c>
      <c r="F45" s="145">
        <v>112.85123345588235</v>
      </c>
      <c r="G45" s="145">
        <v>112.85123345588235</v>
      </c>
      <c r="H45" s="145">
        <v>6.9812129999999994</v>
      </c>
      <c r="I45" s="145">
        <v>9.0530415000000009</v>
      </c>
      <c r="J45" s="145">
        <v>12.012796499999999</v>
      </c>
      <c r="K45" s="145">
        <v>12.900722999999997</v>
      </c>
      <c r="L45" s="145">
        <v>13.1966985</v>
      </c>
      <c r="M45" s="145">
        <v>13.1966985</v>
      </c>
      <c r="N45" s="227">
        <v>13.462954166666666</v>
      </c>
      <c r="O45" s="145">
        <v>19.006523529411766</v>
      </c>
      <c r="P45" s="145">
        <v>26.925908333333332</v>
      </c>
      <c r="Q45" s="145">
        <v>29.301723774509803</v>
      </c>
      <c r="R45" s="231">
        <v>30.093662254901965</v>
      </c>
      <c r="S45" s="238">
        <v>30.093662254901965</v>
      </c>
      <c r="U45" s="295"/>
      <c r="V45" s="295"/>
      <c r="W45" s="295"/>
      <c r="X45" s="295"/>
      <c r="Y45" s="295"/>
      <c r="Z45" s="295"/>
      <c r="AA45" s="295"/>
      <c r="AB45" s="295"/>
      <c r="AC45" s="295"/>
      <c r="AD45" s="295"/>
      <c r="AE45" s="295"/>
      <c r="AF45" s="295"/>
      <c r="AG45" s="295"/>
      <c r="AH45" s="295"/>
      <c r="AI45" s="295"/>
      <c r="AJ45" s="295"/>
      <c r="AK45" s="295"/>
      <c r="AL45" s="295"/>
    </row>
    <row r="46" spans="1:38">
      <c r="A46" s="246" t="s">
        <v>144</v>
      </c>
      <c r="B46" s="152"/>
      <c r="C46" s="247">
        <v>89.093079044117658</v>
      </c>
      <c r="D46" s="145">
        <v>115.82100275735293</v>
      </c>
      <c r="E46" s="145">
        <v>121.76054136029411</v>
      </c>
      <c r="F46" s="145">
        <v>130.66984926470587</v>
      </c>
      <c r="G46" s="145">
        <v>160.36754227941177</v>
      </c>
      <c r="H46" s="152"/>
      <c r="I46" s="145">
        <v>10.828894500000001</v>
      </c>
      <c r="J46" s="145">
        <v>13.492673999999999</v>
      </c>
      <c r="K46" s="145">
        <v>14.084624999999999</v>
      </c>
      <c r="L46" s="145">
        <v>14.9725515</v>
      </c>
      <c r="M46" s="231">
        <v>17.932306499999999</v>
      </c>
      <c r="N46" s="152"/>
      <c r="O46" s="247">
        <v>23.758154411764711</v>
      </c>
      <c r="P46" s="145">
        <v>30.885600735294116</v>
      </c>
      <c r="Q46" s="145">
        <v>32.469477696078435</v>
      </c>
      <c r="R46" s="231">
        <v>34.845293137254899</v>
      </c>
      <c r="S46" s="238">
        <v>42.764677941176465</v>
      </c>
      <c r="U46" s="295"/>
      <c r="V46" s="295"/>
      <c r="W46" s="295"/>
      <c r="X46" s="295"/>
      <c r="Y46" s="295"/>
      <c r="Z46" s="295"/>
      <c r="AA46" s="295"/>
      <c r="AB46" s="295"/>
      <c r="AC46" s="295"/>
      <c r="AD46" s="295"/>
      <c r="AE46" s="295"/>
      <c r="AF46" s="295"/>
      <c r="AG46" s="295"/>
      <c r="AH46" s="295"/>
      <c r="AI46" s="295"/>
      <c r="AJ46" s="295"/>
      <c r="AK46" s="295"/>
      <c r="AL46" s="295"/>
    </row>
    <row r="47" spans="1:38">
      <c r="A47" s="131" t="s">
        <v>161</v>
      </c>
      <c r="B47" s="250"/>
      <c r="C47" s="228">
        <v>96.220525367647056</v>
      </c>
      <c r="D47" s="227">
        <v>136.60938786764706</v>
      </c>
      <c r="E47" s="227">
        <v>148.48846507352943</v>
      </c>
      <c r="F47" s="227">
        <v>152.64614209558826</v>
      </c>
      <c r="G47" s="145">
        <v>176.99825036764705</v>
      </c>
      <c r="H47" s="245"/>
      <c r="I47" s="145">
        <v>11.539235700000001</v>
      </c>
      <c r="J47" s="145">
        <v>15.564502500000001</v>
      </c>
      <c r="K47" s="145">
        <v>16.748404499999999</v>
      </c>
      <c r="L47" s="145">
        <v>17.162770200000001</v>
      </c>
      <c r="M47" s="231">
        <v>19.5897693</v>
      </c>
      <c r="N47" s="250"/>
      <c r="O47" s="247">
        <v>25.658806764705883</v>
      </c>
      <c r="P47" s="145">
        <v>36.429170098039222</v>
      </c>
      <c r="Q47" s="145">
        <v>39.596924019607847</v>
      </c>
      <c r="R47" s="231">
        <v>40.705637892156865</v>
      </c>
      <c r="S47" s="238">
        <v>47.199533431372551</v>
      </c>
      <c r="U47" s="295"/>
      <c r="V47" s="295"/>
      <c r="W47" s="295"/>
      <c r="X47" s="295"/>
      <c r="Y47" s="295"/>
      <c r="Z47" s="295"/>
      <c r="AA47" s="295"/>
      <c r="AB47" s="295"/>
      <c r="AC47" s="295"/>
      <c r="AD47" s="295"/>
      <c r="AE47" s="295"/>
      <c r="AF47" s="295"/>
      <c r="AG47" s="295"/>
      <c r="AH47" s="295"/>
      <c r="AI47" s="295"/>
      <c r="AJ47" s="295"/>
      <c r="AK47" s="295"/>
      <c r="AL47" s="295"/>
    </row>
    <row r="48" spans="1:38">
      <c r="A48" s="251"/>
      <c r="B48" s="643" t="s">
        <v>148</v>
      </c>
      <c r="C48" s="637"/>
      <c r="D48" s="637"/>
      <c r="E48" s="637"/>
      <c r="F48" s="637"/>
      <c r="G48" s="637"/>
      <c r="H48" s="644"/>
      <c r="I48" s="640"/>
      <c r="J48" s="640"/>
      <c r="K48" s="640"/>
      <c r="L48" s="640"/>
      <c r="M48" s="292"/>
      <c r="N48" s="643" t="s">
        <v>149</v>
      </c>
      <c r="O48" s="637"/>
      <c r="P48" s="637"/>
      <c r="Q48" s="637"/>
      <c r="R48" s="641"/>
      <c r="S48" s="638"/>
      <c r="U48" s="295"/>
      <c r="V48" s="295"/>
      <c r="W48" s="295"/>
      <c r="X48" s="295"/>
      <c r="Y48" s="295"/>
      <c r="Z48" s="295"/>
      <c r="AA48" s="295"/>
      <c r="AB48" s="295"/>
      <c r="AC48" s="295"/>
      <c r="AD48" s="295"/>
      <c r="AE48" s="295"/>
      <c r="AF48" s="295"/>
      <c r="AG48" s="295"/>
      <c r="AH48" s="295"/>
      <c r="AI48" s="295"/>
      <c r="AJ48" s="295"/>
      <c r="AK48" s="295"/>
      <c r="AL48" s="295"/>
    </row>
    <row r="49" spans="1:38">
      <c r="A49" s="131" t="s">
        <v>143</v>
      </c>
      <c r="B49" s="229">
        <v>74.365094999999982</v>
      </c>
      <c r="C49" s="230">
        <v>96.434572499999987</v>
      </c>
      <c r="D49" s="230">
        <v>127.96239749999998</v>
      </c>
      <c r="E49" s="230">
        <v>137.42074499999995</v>
      </c>
      <c r="F49" s="230">
        <v>140.57352749999998</v>
      </c>
      <c r="G49" s="145">
        <v>140.57352749999998</v>
      </c>
      <c r="H49" s="644"/>
      <c r="I49" s="639"/>
      <c r="J49" s="639"/>
      <c r="K49" s="639"/>
      <c r="L49" s="639"/>
      <c r="M49" s="293"/>
      <c r="N49" s="145">
        <v>19.830691999999996</v>
      </c>
      <c r="O49" s="145">
        <v>25.715885999999998</v>
      </c>
      <c r="P49" s="145">
        <v>34.123305999999999</v>
      </c>
      <c r="Q49" s="145">
        <v>36.645531999999996</v>
      </c>
      <c r="R49" s="231">
        <v>37.486274000000002</v>
      </c>
      <c r="S49" s="238">
        <v>37.486274000000002</v>
      </c>
      <c r="U49" s="295"/>
      <c r="V49" s="295"/>
      <c r="W49" s="295"/>
      <c r="X49" s="295"/>
      <c r="Y49" s="295"/>
      <c r="Z49" s="295"/>
      <c r="AA49" s="295"/>
      <c r="AB49" s="295"/>
      <c r="AC49" s="295"/>
      <c r="AD49" s="295"/>
      <c r="AE49" s="295"/>
      <c r="AF49" s="295"/>
      <c r="AG49" s="295"/>
      <c r="AH49" s="295"/>
      <c r="AI49" s="295"/>
      <c r="AJ49" s="295"/>
      <c r="AK49" s="295"/>
      <c r="AL49" s="295"/>
    </row>
    <row r="50" spans="1:38">
      <c r="A50" s="246" t="s">
        <v>144</v>
      </c>
      <c r="B50" s="248"/>
      <c r="C50" s="247">
        <v>115.35126749999999</v>
      </c>
      <c r="D50" s="145">
        <v>143.72630999999998</v>
      </c>
      <c r="E50" s="145">
        <v>150.03187499999999</v>
      </c>
      <c r="F50" s="145">
        <v>159.49022249999999</v>
      </c>
      <c r="G50" s="145">
        <v>191.01804749999997</v>
      </c>
      <c r="H50" s="644"/>
      <c r="I50" s="639"/>
      <c r="J50" s="639"/>
      <c r="K50" s="639"/>
      <c r="L50" s="639"/>
      <c r="M50" s="296"/>
      <c r="N50" s="243"/>
      <c r="O50" s="145">
        <v>30.760337999999997</v>
      </c>
      <c r="P50" s="145">
        <v>38.327015999999993</v>
      </c>
      <c r="Q50" s="145">
        <v>40.008499999999998</v>
      </c>
      <c r="R50" s="231">
        <v>42.530726000000001</v>
      </c>
      <c r="S50" s="238">
        <v>50.938145999999996</v>
      </c>
      <c r="U50" s="295"/>
      <c r="V50" s="295"/>
      <c r="W50" s="295"/>
      <c r="X50" s="295"/>
      <c r="Y50" s="295"/>
      <c r="Z50" s="295"/>
      <c r="AA50" s="295"/>
      <c r="AB50" s="295"/>
      <c r="AC50" s="295"/>
      <c r="AD50" s="295"/>
      <c r="AE50" s="295"/>
      <c r="AF50" s="295"/>
      <c r="AG50" s="295"/>
      <c r="AH50" s="295"/>
      <c r="AI50" s="295"/>
      <c r="AJ50" s="295"/>
      <c r="AK50" s="295"/>
      <c r="AL50" s="295"/>
    </row>
    <row r="51" spans="1:38">
      <c r="A51" s="131" t="s">
        <v>161</v>
      </c>
      <c r="B51" s="249"/>
      <c r="C51" s="145">
        <v>122.91794549999999</v>
      </c>
      <c r="D51" s="145">
        <v>165.79578749999999</v>
      </c>
      <c r="E51" s="145">
        <v>178.40691749999999</v>
      </c>
      <c r="F51" s="145">
        <v>182.82081299999999</v>
      </c>
      <c r="G51" s="145">
        <v>208.67362949999998</v>
      </c>
      <c r="H51" s="297"/>
      <c r="I51" s="297"/>
      <c r="J51" s="297"/>
      <c r="K51" s="297"/>
      <c r="L51" s="297"/>
      <c r="M51" s="297"/>
      <c r="N51" s="244"/>
      <c r="O51" s="145">
        <v>32.778118800000001</v>
      </c>
      <c r="P51" s="145">
        <v>44.212209999999999</v>
      </c>
      <c r="Q51" s="145">
        <v>47.575177999999994</v>
      </c>
      <c r="R51" s="145">
        <v>48.752216799999999</v>
      </c>
      <c r="S51" s="146">
        <v>55.646301199999996</v>
      </c>
      <c r="U51" s="295"/>
      <c r="V51" s="295"/>
      <c r="W51" s="295"/>
      <c r="X51" s="295"/>
      <c r="Y51" s="295"/>
      <c r="Z51" s="295"/>
      <c r="AA51" s="295"/>
      <c r="AB51" s="295"/>
      <c r="AC51" s="295"/>
      <c r="AD51" s="295"/>
      <c r="AE51" s="295"/>
      <c r="AF51" s="295"/>
      <c r="AG51" s="295"/>
      <c r="AH51" s="295"/>
      <c r="AI51" s="295"/>
      <c r="AJ51" s="295"/>
      <c r="AK51" s="295"/>
      <c r="AL51" s="295"/>
    </row>
    <row r="52" spans="1:38">
      <c r="A52" s="281"/>
      <c r="B52" s="282"/>
      <c r="C52" s="282"/>
      <c r="D52" s="282"/>
      <c r="E52" s="282"/>
      <c r="F52" s="282"/>
      <c r="G52" s="282"/>
      <c r="H52" s="282"/>
      <c r="I52" s="282"/>
      <c r="J52" s="282"/>
      <c r="K52" s="282"/>
      <c r="L52" s="282"/>
      <c r="M52" s="282"/>
      <c r="N52" s="282"/>
      <c r="O52" s="282"/>
      <c r="P52" s="282"/>
      <c r="Q52" s="282"/>
      <c r="R52" s="282"/>
      <c r="S52" s="283"/>
      <c r="U52" s="295"/>
      <c r="V52" s="295"/>
      <c r="W52" s="295"/>
      <c r="X52" s="295"/>
      <c r="Y52" s="295"/>
      <c r="Z52" s="295"/>
      <c r="AA52" s="295"/>
      <c r="AB52" s="295"/>
      <c r="AC52" s="295"/>
      <c r="AD52" s="295"/>
      <c r="AE52" s="295"/>
      <c r="AF52" s="295"/>
      <c r="AG52" s="295"/>
      <c r="AH52" s="295"/>
      <c r="AI52" s="295"/>
      <c r="AJ52" s="295"/>
      <c r="AK52" s="295"/>
      <c r="AL52" s="295"/>
    </row>
    <row r="53" spans="1:38">
      <c r="A53" s="128"/>
      <c r="S53" s="129"/>
      <c r="U53" s="295"/>
      <c r="V53" s="295"/>
      <c r="W53" s="295"/>
      <c r="X53" s="295"/>
      <c r="Y53" s="295"/>
      <c r="Z53" s="295"/>
      <c r="AA53" s="295"/>
      <c r="AB53" s="295"/>
      <c r="AC53" s="295"/>
      <c r="AD53" s="295"/>
      <c r="AE53" s="295"/>
      <c r="AF53" s="295"/>
      <c r="AG53" s="295"/>
      <c r="AH53" s="295"/>
      <c r="AI53" s="295"/>
      <c r="AJ53" s="295"/>
      <c r="AK53" s="295"/>
      <c r="AL53" s="295"/>
    </row>
    <row r="54" spans="1:38" ht="18">
      <c r="A54" s="633" t="s">
        <v>155</v>
      </c>
      <c r="B54" s="634"/>
      <c r="C54" s="634"/>
      <c r="D54" s="634"/>
      <c r="E54" s="634"/>
      <c r="F54" s="634"/>
      <c r="G54" s="634"/>
      <c r="H54" s="634"/>
      <c r="I54" s="634"/>
      <c r="J54" s="634"/>
      <c r="K54" s="634"/>
      <c r="L54" s="634"/>
      <c r="M54" s="634"/>
      <c r="N54" s="634"/>
      <c r="O54" s="634"/>
      <c r="P54" s="634"/>
      <c r="Q54" s="634"/>
      <c r="R54" s="634"/>
      <c r="S54" s="635"/>
      <c r="U54" s="295"/>
      <c r="V54" s="295"/>
      <c r="W54" s="295"/>
      <c r="X54" s="295"/>
      <c r="Y54" s="295"/>
      <c r="Z54" s="295"/>
      <c r="AA54" s="295"/>
      <c r="AB54" s="295"/>
      <c r="AC54" s="295"/>
      <c r="AD54" s="295"/>
      <c r="AE54" s="295"/>
      <c r="AF54" s="295"/>
      <c r="AG54" s="295"/>
      <c r="AH54" s="295"/>
      <c r="AI54" s="295"/>
      <c r="AJ54" s="295"/>
      <c r="AK54" s="295"/>
      <c r="AL54" s="295"/>
    </row>
    <row r="55" spans="1:38">
      <c r="A55" s="636"/>
      <c r="B55" s="637" t="s">
        <v>146</v>
      </c>
      <c r="C55" s="637"/>
      <c r="D55" s="637"/>
      <c r="E55" s="637"/>
      <c r="F55" s="637"/>
      <c r="G55" s="637"/>
      <c r="H55" s="645" t="s">
        <v>79</v>
      </c>
      <c r="I55" s="637"/>
      <c r="J55" s="637"/>
      <c r="K55" s="637"/>
      <c r="L55" s="637"/>
      <c r="M55" s="637"/>
      <c r="N55" s="637" t="s">
        <v>147</v>
      </c>
      <c r="O55" s="637"/>
      <c r="P55" s="637"/>
      <c r="Q55" s="637"/>
      <c r="R55" s="637"/>
      <c r="S55" s="638"/>
      <c r="U55" s="295"/>
      <c r="V55" s="295"/>
      <c r="W55" s="295"/>
      <c r="X55" s="295"/>
      <c r="Y55" s="295"/>
      <c r="Z55" s="295"/>
      <c r="AA55" s="295"/>
      <c r="AB55" s="295"/>
      <c r="AC55" s="295"/>
      <c r="AD55" s="295"/>
      <c r="AE55" s="295"/>
      <c r="AF55" s="295"/>
      <c r="AG55" s="295"/>
      <c r="AH55" s="295"/>
      <c r="AI55" s="295"/>
      <c r="AJ55" s="295"/>
      <c r="AK55" s="295"/>
      <c r="AL55" s="295"/>
    </row>
    <row r="56" spans="1:38">
      <c r="A56" s="636"/>
      <c r="B56" s="240" t="s">
        <v>138</v>
      </c>
      <c r="C56" s="240" t="s">
        <v>139</v>
      </c>
      <c r="D56" s="240" t="s">
        <v>140</v>
      </c>
      <c r="E56" s="240" t="s">
        <v>141</v>
      </c>
      <c r="F56" s="240" t="s">
        <v>142</v>
      </c>
      <c r="G56" s="261"/>
      <c r="H56" s="240" t="s">
        <v>138</v>
      </c>
      <c r="I56" s="240" t="s">
        <v>139</v>
      </c>
      <c r="J56" s="240" t="s">
        <v>140</v>
      </c>
      <c r="K56" s="240" t="s">
        <v>141</v>
      </c>
      <c r="L56" s="240" t="s">
        <v>142</v>
      </c>
      <c r="M56" s="265"/>
      <c r="N56" s="240" t="s">
        <v>138</v>
      </c>
      <c r="O56" s="240" t="s">
        <v>139</v>
      </c>
      <c r="P56" s="240" t="s">
        <v>140</v>
      </c>
      <c r="Q56" s="240" t="s">
        <v>141</v>
      </c>
      <c r="R56" s="241" t="s">
        <v>142</v>
      </c>
      <c r="S56" s="273"/>
      <c r="U56" s="295"/>
      <c r="V56" s="295"/>
      <c r="W56" s="295"/>
      <c r="X56" s="295"/>
      <c r="Y56" s="295"/>
      <c r="Z56" s="295"/>
      <c r="AA56" s="295"/>
      <c r="AB56" s="295"/>
      <c r="AC56" s="295"/>
      <c r="AD56" s="295"/>
      <c r="AE56" s="295"/>
      <c r="AF56" s="295"/>
      <c r="AG56" s="295"/>
      <c r="AH56" s="295"/>
      <c r="AI56" s="295"/>
      <c r="AJ56" s="295"/>
      <c r="AK56" s="295"/>
      <c r="AL56" s="295"/>
    </row>
    <row r="57" spans="1:38">
      <c r="A57" s="131" t="s">
        <v>143</v>
      </c>
      <c r="B57" s="145">
        <v>27.125</v>
      </c>
      <c r="C57" s="145">
        <v>31.5</v>
      </c>
      <c r="D57" s="145">
        <v>39.375</v>
      </c>
      <c r="E57" s="145">
        <v>48.125</v>
      </c>
      <c r="F57" s="145">
        <v>53.375</v>
      </c>
      <c r="G57" s="262"/>
      <c r="H57" s="145">
        <v>15</v>
      </c>
      <c r="I57" s="145">
        <v>17</v>
      </c>
      <c r="J57" s="145">
        <v>22</v>
      </c>
      <c r="K57" s="145">
        <v>27</v>
      </c>
      <c r="L57" s="145">
        <v>29</v>
      </c>
      <c r="M57" s="266"/>
      <c r="N57" s="145">
        <v>9.625</v>
      </c>
      <c r="O57" s="145">
        <v>12.25</v>
      </c>
      <c r="P57" s="145">
        <v>14.875</v>
      </c>
      <c r="Q57" s="145">
        <v>17.5</v>
      </c>
      <c r="R57" s="231">
        <v>19.25</v>
      </c>
      <c r="S57" s="274"/>
      <c r="U57" s="295"/>
      <c r="V57" s="295"/>
      <c r="W57" s="295"/>
      <c r="X57" s="295"/>
      <c r="Y57" s="295"/>
      <c r="Z57" s="295"/>
      <c r="AA57" s="295"/>
      <c r="AB57" s="295"/>
      <c r="AC57" s="295"/>
      <c r="AD57" s="295"/>
      <c r="AE57" s="295"/>
      <c r="AF57" s="295"/>
      <c r="AG57" s="295"/>
      <c r="AH57" s="295"/>
      <c r="AI57" s="295"/>
      <c r="AJ57" s="295"/>
      <c r="AK57" s="295"/>
      <c r="AL57" s="295"/>
    </row>
    <row r="58" spans="1:38">
      <c r="A58" s="131" t="s">
        <v>144</v>
      </c>
      <c r="B58" s="150"/>
      <c r="C58" s="227">
        <v>51.625</v>
      </c>
      <c r="D58" s="227">
        <v>58.625</v>
      </c>
      <c r="E58" s="227">
        <v>69.125</v>
      </c>
      <c r="F58" s="227">
        <v>81.375</v>
      </c>
      <c r="G58" s="264"/>
      <c r="H58" s="260"/>
      <c r="I58" s="145">
        <v>28</v>
      </c>
      <c r="J58" s="145">
        <v>32</v>
      </c>
      <c r="K58" s="145">
        <v>38</v>
      </c>
      <c r="L58" s="145">
        <v>45</v>
      </c>
      <c r="M58" s="267"/>
      <c r="N58" s="153"/>
      <c r="O58" s="145">
        <v>19.25</v>
      </c>
      <c r="P58" s="145">
        <v>21.875</v>
      </c>
      <c r="Q58" s="145">
        <v>25.375</v>
      </c>
      <c r="R58" s="231">
        <v>29.75</v>
      </c>
      <c r="S58" s="275"/>
      <c r="U58" s="295"/>
      <c r="V58" s="295"/>
      <c r="W58" s="295"/>
      <c r="X58" s="295"/>
      <c r="Y58" s="295"/>
      <c r="Z58" s="295"/>
      <c r="AA58" s="295"/>
      <c r="AB58" s="295"/>
      <c r="AC58" s="295"/>
      <c r="AD58" s="295"/>
      <c r="AE58" s="295"/>
      <c r="AF58" s="295"/>
      <c r="AG58" s="295"/>
      <c r="AH58" s="295"/>
      <c r="AI58" s="295"/>
      <c r="AJ58" s="295"/>
      <c r="AK58" s="295"/>
      <c r="AL58" s="295"/>
    </row>
    <row r="59" spans="1:38">
      <c r="A59" s="151"/>
      <c r="B59" s="637" t="s">
        <v>153</v>
      </c>
      <c r="C59" s="637"/>
      <c r="D59" s="637"/>
      <c r="E59" s="637"/>
      <c r="F59" s="637"/>
      <c r="G59" s="637"/>
      <c r="H59" s="639"/>
      <c r="I59" s="640"/>
      <c r="J59" s="640"/>
      <c r="K59" s="640"/>
      <c r="L59" s="640"/>
      <c r="M59" s="268"/>
      <c r="N59" s="637" t="s">
        <v>154</v>
      </c>
      <c r="O59" s="637"/>
      <c r="P59" s="637"/>
      <c r="Q59" s="637"/>
      <c r="R59" s="641"/>
      <c r="S59" s="638"/>
      <c r="U59" s="295"/>
      <c r="V59" s="295"/>
      <c r="W59" s="295"/>
      <c r="X59" s="295"/>
      <c r="Y59" s="295"/>
      <c r="Z59" s="295"/>
      <c r="AA59" s="295"/>
      <c r="AB59" s="295"/>
      <c r="AC59" s="295"/>
      <c r="AD59" s="295"/>
      <c r="AE59" s="295"/>
      <c r="AF59" s="295"/>
      <c r="AG59" s="295"/>
      <c r="AH59" s="295"/>
      <c r="AI59" s="295"/>
      <c r="AJ59" s="295"/>
      <c r="AK59" s="295"/>
      <c r="AL59" s="295"/>
    </row>
    <row r="60" spans="1:38">
      <c r="A60" s="131" t="s">
        <v>143</v>
      </c>
      <c r="B60" s="230">
        <v>37.975000000000001</v>
      </c>
      <c r="C60" s="230">
        <v>44.1</v>
      </c>
      <c r="D60" s="230">
        <v>55.125000000000007</v>
      </c>
      <c r="E60" s="230">
        <v>67.375</v>
      </c>
      <c r="F60" s="230">
        <v>74.725000000000009</v>
      </c>
      <c r="G60" s="277"/>
      <c r="H60" s="639"/>
      <c r="I60" s="639"/>
      <c r="J60" s="639"/>
      <c r="K60" s="639"/>
      <c r="L60" s="639"/>
      <c r="M60" s="268"/>
      <c r="N60" s="145">
        <v>13.475000000000001</v>
      </c>
      <c r="O60" s="145">
        <v>17.150000000000002</v>
      </c>
      <c r="P60" s="145">
        <v>20.825000000000003</v>
      </c>
      <c r="Q60" s="145">
        <v>24.5</v>
      </c>
      <c r="R60" s="231">
        <v>26.950000000000003</v>
      </c>
      <c r="S60" s="284"/>
      <c r="U60" s="295"/>
      <c r="V60" s="295"/>
      <c r="W60" s="295"/>
      <c r="X60" s="295"/>
      <c r="Y60" s="295"/>
      <c r="Z60" s="295"/>
      <c r="AA60" s="295"/>
      <c r="AB60" s="295"/>
      <c r="AC60" s="295"/>
      <c r="AD60" s="295"/>
      <c r="AE60" s="295"/>
      <c r="AF60" s="295"/>
      <c r="AG60" s="295"/>
      <c r="AH60" s="295"/>
      <c r="AI60" s="295"/>
      <c r="AJ60" s="295"/>
      <c r="AK60" s="295"/>
      <c r="AL60" s="295"/>
    </row>
    <row r="61" spans="1:38">
      <c r="A61" s="131" t="s">
        <v>144</v>
      </c>
      <c r="B61" s="150"/>
      <c r="C61" s="227">
        <v>72.275000000000006</v>
      </c>
      <c r="D61" s="227">
        <v>82.075000000000003</v>
      </c>
      <c r="E61" s="227">
        <v>96.775000000000006</v>
      </c>
      <c r="F61" s="225">
        <v>113.92500000000001</v>
      </c>
      <c r="G61" s="278"/>
      <c r="H61" s="639"/>
      <c r="I61" s="639"/>
      <c r="J61" s="639"/>
      <c r="K61" s="639"/>
      <c r="L61" s="639"/>
      <c r="M61" s="269"/>
      <c r="N61" s="153"/>
      <c r="O61" s="145">
        <v>26.950000000000003</v>
      </c>
      <c r="P61" s="145">
        <v>30.625000000000004</v>
      </c>
      <c r="Q61" s="145">
        <v>35.525000000000006</v>
      </c>
      <c r="R61" s="231">
        <v>41.650000000000006</v>
      </c>
      <c r="S61" s="285"/>
      <c r="U61" s="295"/>
      <c r="V61" s="295"/>
      <c r="W61" s="295"/>
      <c r="X61" s="295"/>
      <c r="Y61" s="295"/>
      <c r="Z61" s="295"/>
      <c r="AA61" s="295"/>
      <c r="AB61" s="295"/>
      <c r="AC61" s="295"/>
      <c r="AD61" s="295"/>
      <c r="AE61" s="295"/>
      <c r="AF61" s="295"/>
      <c r="AG61" s="295"/>
      <c r="AH61" s="295"/>
      <c r="AI61" s="295"/>
      <c r="AJ61" s="295"/>
      <c r="AK61" s="295"/>
      <c r="AL61" s="295"/>
    </row>
    <row r="62" spans="1:38">
      <c r="A62" s="151"/>
      <c r="B62" s="637" t="s">
        <v>148</v>
      </c>
      <c r="C62" s="637"/>
      <c r="D62" s="637"/>
      <c r="E62" s="637"/>
      <c r="F62" s="637"/>
      <c r="G62" s="637"/>
      <c r="H62" s="639"/>
      <c r="I62" s="639"/>
      <c r="J62" s="639"/>
      <c r="K62" s="639"/>
      <c r="L62" s="639"/>
      <c r="M62" s="293"/>
      <c r="N62" s="637" t="s">
        <v>149</v>
      </c>
      <c r="O62" s="637"/>
      <c r="P62" s="637"/>
      <c r="Q62" s="637"/>
      <c r="R62" s="641"/>
      <c r="S62" s="638"/>
      <c r="U62" s="295"/>
      <c r="V62" s="295"/>
      <c r="W62" s="295"/>
      <c r="X62" s="295"/>
      <c r="Y62" s="295"/>
      <c r="Z62" s="295"/>
      <c r="AA62" s="295"/>
      <c r="AB62" s="295"/>
      <c r="AC62" s="295"/>
      <c r="AD62" s="295"/>
      <c r="AE62" s="295"/>
      <c r="AF62" s="295"/>
      <c r="AG62" s="295"/>
      <c r="AH62" s="295"/>
      <c r="AI62" s="295"/>
      <c r="AJ62" s="295"/>
      <c r="AK62" s="295"/>
      <c r="AL62" s="295"/>
    </row>
    <row r="63" spans="1:38">
      <c r="A63" s="131" t="s">
        <v>143</v>
      </c>
      <c r="B63" s="230">
        <v>31</v>
      </c>
      <c r="C63" s="230">
        <v>36</v>
      </c>
      <c r="D63" s="230">
        <v>45</v>
      </c>
      <c r="E63" s="230">
        <v>55</v>
      </c>
      <c r="F63" s="230">
        <v>61</v>
      </c>
      <c r="G63" s="277"/>
      <c r="H63" s="639"/>
      <c r="I63" s="639"/>
      <c r="J63" s="639"/>
      <c r="K63" s="639"/>
      <c r="L63" s="639"/>
      <c r="M63" s="293"/>
      <c r="N63" s="145">
        <v>11</v>
      </c>
      <c r="O63" s="145">
        <v>14</v>
      </c>
      <c r="P63" s="145">
        <v>17</v>
      </c>
      <c r="Q63" s="145">
        <v>20</v>
      </c>
      <c r="R63" s="231">
        <v>22</v>
      </c>
      <c r="S63" s="284"/>
      <c r="U63" s="295"/>
      <c r="V63" s="295"/>
      <c r="W63" s="295"/>
      <c r="X63" s="295"/>
      <c r="Y63" s="295"/>
      <c r="Z63" s="295"/>
      <c r="AA63" s="295"/>
      <c r="AB63" s="295"/>
      <c r="AC63" s="295"/>
      <c r="AD63" s="295"/>
      <c r="AE63" s="295"/>
      <c r="AF63" s="295"/>
      <c r="AG63" s="295"/>
      <c r="AH63" s="295"/>
      <c r="AI63" s="295"/>
      <c r="AJ63" s="295"/>
      <c r="AK63" s="295"/>
      <c r="AL63" s="295"/>
    </row>
    <row r="64" spans="1:38">
      <c r="A64" s="131" t="s">
        <v>144</v>
      </c>
      <c r="B64" s="149"/>
      <c r="C64" s="145">
        <v>59</v>
      </c>
      <c r="D64" s="145">
        <v>67</v>
      </c>
      <c r="E64" s="145">
        <v>79</v>
      </c>
      <c r="F64" s="132">
        <v>93</v>
      </c>
      <c r="G64" s="278"/>
      <c r="H64" s="642"/>
      <c r="I64" s="642"/>
      <c r="J64" s="642"/>
      <c r="K64" s="642"/>
      <c r="L64" s="642"/>
      <c r="M64" s="297"/>
      <c r="N64" s="153"/>
      <c r="O64" s="145">
        <v>22</v>
      </c>
      <c r="P64" s="145">
        <v>25</v>
      </c>
      <c r="Q64" s="145">
        <v>29</v>
      </c>
      <c r="R64" s="231">
        <v>34</v>
      </c>
      <c r="S64" s="285"/>
      <c r="U64" s="295"/>
      <c r="V64" s="295"/>
      <c r="W64" s="295"/>
      <c r="X64" s="295"/>
      <c r="Y64" s="295"/>
      <c r="Z64" s="295"/>
      <c r="AA64" s="295"/>
      <c r="AB64" s="295"/>
      <c r="AC64" s="295"/>
      <c r="AD64" s="295"/>
      <c r="AE64" s="295"/>
      <c r="AF64" s="295"/>
      <c r="AG64" s="295"/>
      <c r="AH64" s="295"/>
      <c r="AI64" s="295"/>
      <c r="AJ64" s="295"/>
      <c r="AK64" s="295"/>
      <c r="AL64" s="295"/>
    </row>
    <row r="65" spans="1:38">
      <c r="A65" s="128"/>
      <c r="S65" s="129"/>
      <c r="U65" s="295"/>
      <c r="V65" s="295"/>
      <c r="W65" s="295"/>
      <c r="X65" s="295"/>
      <c r="Y65" s="295"/>
      <c r="Z65" s="295"/>
      <c r="AA65" s="295"/>
      <c r="AB65" s="295"/>
      <c r="AC65" s="295"/>
      <c r="AD65" s="295"/>
      <c r="AE65" s="295"/>
      <c r="AF65" s="295"/>
      <c r="AG65" s="295"/>
      <c r="AH65" s="295"/>
      <c r="AI65" s="295"/>
      <c r="AJ65" s="295"/>
      <c r="AK65" s="295"/>
      <c r="AL65" s="295"/>
    </row>
    <row r="66" spans="1:38">
      <c r="A66" s="128"/>
      <c r="S66" s="129"/>
      <c r="U66" s="295"/>
      <c r="V66" s="295"/>
      <c r="W66" s="295"/>
      <c r="X66" s="295"/>
      <c r="Y66" s="295"/>
      <c r="Z66" s="295"/>
      <c r="AA66" s="295"/>
      <c r="AB66" s="295"/>
      <c r="AC66" s="295"/>
      <c r="AD66" s="295"/>
      <c r="AE66" s="295"/>
      <c r="AF66" s="295"/>
      <c r="AG66" s="295"/>
      <c r="AH66" s="295"/>
      <c r="AI66" s="295"/>
      <c r="AJ66" s="295"/>
      <c r="AK66" s="295"/>
      <c r="AL66" s="295"/>
    </row>
    <row r="67" spans="1:38" ht="18">
      <c r="A67" s="633" t="s">
        <v>156</v>
      </c>
      <c r="B67" s="634"/>
      <c r="C67" s="634"/>
      <c r="D67" s="634"/>
      <c r="E67" s="634"/>
      <c r="F67" s="634"/>
      <c r="G67" s="634"/>
      <c r="H67" s="634"/>
      <c r="I67" s="634"/>
      <c r="J67" s="634"/>
      <c r="K67" s="634"/>
      <c r="L67" s="634"/>
      <c r="M67" s="634"/>
      <c r="N67" s="634"/>
      <c r="O67" s="634"/>
      <c r="P67" s="634"/>
      <c r="Q67" s="634"/>
      <c r="R67" s="634"/>
      <c r="S67" s="635"/>
      <c r="U67" s="295"/>
      <c r="V67" s="295"/>
      <c r="W67" s="295"/>
      <c r="X67" s="295"/>
      <c r="Y67" s="295"/>
      <c r="Z67" s="295"/>
      <c r="AA67" s="295"/>
      <c r="AB67" s="295"/>
      <c r="AC67" s="295"/>
      <c r="AD67" s="295"/>
      <c r="AE67" s="295"/>
      <c r="AF67" s="295"/>
      <c r="AG67" s="295"/>
      <c r="AH67" s="295"/>
      <c r="AI67" s="295"/>
      <c r="AJ67" s="295"/>
      <c r="AK67" s="295"/>
      <c r="AL67" s="295"/>
    </row>
    <row r="68" spans="1:38">
      <c r="A68" s="636"/>
      <c r="B68" s="637" t="s">
        <v>77</v>
      </c>
      <c r="C68" s="637"/>
      <c r="D68" s="637"/>
      <c r="E68" s="637"/>
      <c r="F68" s="637"/>
      <c r="G68" s="637"/>
      <c r="H68" s="637" t="s">
        <v>79</v>
      </c>
      <c r="I68" s="637"/>
      <c r="J68" s="637"/>
      <c r="K68" s="637"/>
      <c r="L68" s="637"/>
      <c r="M68" s="637"/>
      <c r="N68" s="637" t="s">
        <v>78</v>
      </c>
      <c r="O68" s="637"/>
      <c r="P68" s="637"/>
      <c r="Q68" s="637"/>
      <c r="R68" s="637"/>
      <c r="S68" s="638"/>
      <c r="U68" s="295"/>
      <c r="V68" s="295"/>
      <c r="W68" s="295"/>
      <c r="X68" s="295"/>
      <c r="Y68" s="295"/>
      <c r="Z68" s="295"/>
      <c r="AA68" s="295"/>
      <c r="AB68" s="295"/>
      <c r="AC68" s="295"/>
      <c r="AD68" s="295"/>
      <c r="AE68" s="295"/>
      <c r="AF68" s="295"/>
      <c r="AG68" s="295"/>
      <c r="AH68" s="295"/>
      <c r="AI68" s="295"/>
      <c r="AJ68" s="295"/>
      <c r="AK68" s="295"/>
      <c r="AL68" s="295"/>
    </row>
    <row r="69" spans="1:38">
      <c r="A69" s="636"/>
      <c r="B69" s="240" t="s">
        <v>138</v>
      </c>
      <c r="C69" s="240" t="s">
        <v>139</v>
      </c>
      <c r="D69" s="240" t="s">
        <v>140</v>
      </c>
      <c r="E69" s="240" t="s">
        <v>141</v>
      </c>
      <c r="F69" s="240" t="s">
        <v>142</v>
      </c>
      <c r="G69" s="261"/>
      <c r="H69" s="240" t="s">
        <v>138</v>
      </c>
      <c r="I69" s="240" t="s">
        <v>139</v>
      </c>
      <c r="J69" s="240" t="s">
        <v>140</v>
      </c>
      <c r="K69" s="240" t="s">
        <v>141</v>
      </c>
      <c r="L69" s="240" t="s">
        <v>142</v>
      </c>
      <c r="M69" s="265"/>
      <c r="N69" s="240" t="s">
        <v>138</v>
      </c>
      <c r="O69" s="240" t="s">
        <v>139</v>
      </c>
      <c r="P69" s="240" t="s">
        <v>140</v>
      </c>
      <c r="Q69" s="240" t="s">
        <v>141</v>
      </c>
      <c r="R69" s="241" t="s">
        <v>142</v>
      </c>
      <c r="S69" s="273"/>
      <c r="U69" s="295"/>
      <c r="V69" s="295"/>
      <c r="W69" s="295"/>
      <c r="X69" s="295"/>
      <c r="Y69" s="295"/>
      <c r="Z69" s="295"/>
      <c r="AA69" s="295"/>
      <c r="AB69" s="295"/>
      <c r="AC69" s="295"/>
      <c r="AD69" s="295"/>
      <c r="AE69" s="295"/>
      <c r="AF69" s="295"/>
      <c r="AG69" s="295"/>
      <c r="AH69" s="295"/>
      <c r="AI69" s="295"/>
      <c r="AJ69" s="295"/>
      <c r="AK69" s="295"/>
      <c r="AL69" s="295"/>
    </row>
    <row r="70" spans="1:38">
      <c r="A70" s="131" t="s">
        <v>143</v>
      </c>
      <c r="B70" s="145">
        <v>36</v>
      </c>
      <c r="C70" s="145">
        <v>42.4</v>
      </c>
      <c r="D70" s="145">
        <v>48.8</v>
      </c>
      <c r="E70" s="145">
        <v>55.2</v>
      </c>
      <c r="F70" s="145">
        <v>61.6</v>
      </c>
      <c r="G70" s="262"/>
      <c r="H70" s="145">
        <v>45</v>
      </c>
      <c r="I70" s="145">
        <v>49</v>
      </c>
      <c r="J70" s="145">
        <v>54</v>
      </c>
      <c r="K70" s="145">
        <v>58</v>
      </c>
      <c r="L70" s="145">
        <v>63</v>
      </c>
      <c r="M70" s="266"/>
      <c r="N70" s="145">
        <v>9</v>
      </c>
      <c r="O70" s="145">
        <v>10.6</v>
      </c>
      <c r="P70" s="145">
        <v>12.2</v>
      </c>
      <c r="Q70" s="145">
        <v>13.8</v>
      </c>
      <c r="R70" s="231">
        <v>15.4</v>
      </c>
      <c r="S70" s="274"/>
      <c r="U70" s="295"/>
      <c r="V70" s="295"/>
      <c r="W70" s="295"/>
      <c r="X70" s="295"/>
      <c r="Y70" s="295"/>
      <c r="Z70" s="295"/>
      <c r="AA70" s="295"/>
      <c r="AB70" s="295"/>
      <c r="AC70" s="295"/>
      <c r="AD70" s="295"/>
      <c r="AE70" s="295"/>
      <c r="AF70" s="295"/>
      <c r="AG70" s="295"/>
      <c r="AH70" s="295"/>
      <c r="AI70" s="295"/>
      <c r="AJ70" s="295"/>
      <c r="AK70" s="295"/>
      <c r="AL70" s="295"/>
    </row>
    <row r="71" spans="1:38" ht="15" thickBot="1">
      <c r="A71" s="154" t="s">
        <v>144</v>
      </c>
      <c r="B71" s="155"/>
      <c r="C71" s="156">
        <v>60.8</v>
      </c>
      <c r="D71" s="156">
        <v>69.599999999999994</v>
      </c>
      <c r="E71" s="156">
        <v>78.400000000000006</v>
      </c>
      <c r="F71" s="156">
        <v>87.2</v>
      </c>
      <c r="G71" s="263"/>
      <c r="H71" s="259"/>
      <c r="I71" s="156">
        <v>92</v>
      </c>
      <c r="J71" s="156">
        <v>100</v>
      </c>
      <c r="K71" s="156">
        <v>108</v>
      </c>
      <c r="L71" s="156">
        <v>114</v>
      </c>
      <c r="M71" s="270"/>
      <c r="N71" s="259"/>
      <c r="O71" s="156">
        <v>15.2</v>
      </c>
      <c r="P71" s="156">
        <v>17.399999999999999</v>
      </c>
      <c r="Q71" s="156">
        <v>19.600000000000001</v>
      </c>
      <c r="R71" s="233">
        <v>21.8</v>
      </c>
      <c r="S71" s="276"/>
      <c r="U71" s="295"/>
      <c r="V71" s="295"/>
      <c r="W71" s="295"/>
      <c r="X71" s="295"/>
      <c r="Y71" s="295"/>
      <c r="Z71" s="295"/>
      <c r="AA71" s="295"/>
      <c r="AB71" s="295"/>
      <c r="AC71" s="295"/>
      <c r="AD71" s="295"/>
      <c r="AE71" s="295"/>
      <c r="AF71" s="295"/>
      <c r="AG71" s="295"/>
      <c r="AH71" s="295"/>
      <c r="AI71" s="295"/>
      <c r="AJ71" s="295"/>
      <c r="AK71" s="295"/>
      <c r="AL71" s="295"/>
    </row>
  </sheetData>
  <sheetProtection selectLockedCells="1" selectUnlockedCells="1"/>
  <mergeCells count="56">
    <mergeCell ref="B16:G16"/>
    <mergeCell ref="H16:L18"/>
    <mergeCell ref="N16:S16"/>
    <mergeCell ref="A1:S1"/>
    <mergeCell ref="A4:S4"/>
    <mergeCell ref="A5:A6"/>
    <mergeCell ref="B5:G5"/>
    <mergeCell ref="H5:M5"/>
    <mergeCell ref="N5:S5"/>
    <mergeCell ref="A11:S11"/>
    <mergeCell ref="A12:A13"/>
    <mergeCell ref="B12:G12"/>
    <mergeCell ref="H12:M12"/>
    <mergeCell ref="N12:S12"/>
    <mergeCell ref="A34:A35"/>
    <mergeCell ref="B34:G34"/>
    <mergeCell ref="H34:M34"/>
    <mergeCell ref="N34:S34"/>
    <mergeCell ref="A21:S21"/>
    <mergeCell ref="A22:A23"/>
    <mergeCell ref="B22:G22"/>
    <mergeCell ref="H22:M22"/>
    <mergeCell ref="N22:S22"/>
    <mergeCell ref="A27:S27"/>
    <mergeCell ref="A28:A29"/>
    <mergeCell ref="B28:G28"/>
    <mergeCell ref="H28:M28"/>
    <mergeCell ref="N28:S28"/>
    <mergeCell ref="A33:S33"/>
    <mergeCell ref="B38:G38"/>
    <mergeCell ref="H38:L40"/>
    <mergeCell ref="N38:S38"/>
    <mergeCell ref="A42:S42"/>
    <mergeCell ref="A43:A44"/>
    <mergeCell ref="B43:G43"/>
    <mergeCell ref="H43:M43"/>
    <mergeCell ref="N43:S43"/>
    <mergeCell ref="B48:G48"/>
    <mergeCell ref="H48:L50"/>
    <mergeCell ref="N48:S48"/>
    <mergeCell ref="A54:S54"/>
    <mergeCell ref="A55:A56"/>
    <mergeCell ref="B55:G55"/>
    <mergeCell ref="H55:M55"/>
    <mergeCell ref="N55:S55"/>
    <mergeCell ref="B59:G59"/>
    <mergeCell ref="H59:L61"/>
    <mergeCell ref="N59:S59"/>
    <mergeCell ref="B62:G62"/>
    <mergeCell ref="H62:L64"/>
    <mergeCell ref="N62:S62"/>
    <mergeCell ref="A67:S67"/>
    <mergeCell ref="A68:A69"/>
    <mergeCell ref="B68:G68"/>
    <mergeCell ref="H68:M68"/>
    <mergeCell ref="N68:S68"/>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6F9F-085D-423F-B457-4AD2D2491CEE}">
  <sheetPr codeName="Feuil13"/>
  <dimension ref="A1:AL72"/>
  <sheetViews>
    <sheetView zoomScale="70" zoomScaleNormal="70" workbookViewId="0">
      <selection activeCell="D90" sqref="D90"/>
    </sheetView>
  </sheetViews>
  <sheetFormatPr baseColWidth="10" defaultColWidth="9.08984375" defaultRowHeight="14.5"/>
  <cols>
    <col min="1" max="1" width="11.08984375" customWidth="1"/>
    <col min="20" max="20" width="4.7265625" customWidth="1"/>
  </cols>
  <sheetData>
    <row r="1" spans="1:38" ht="18.5" thickBot="1">
      <c r="A1" s="663" t="s">
        <v>210</v>
      </c>
      <c r="B1" s="664"/>
      <c r="C1" s="664"/>
      <c r="D1" s="664"/>
      <c r="E1" s="664"/>
      <c r="F1" s="664"/>
      <c r="G1" s="664"/>
      <c r="H1" s="664"/>
      <c r="I1" s="664"/>
      <c r="J1" s="664"/>
      <c r="K1" s="664"/>
      <c r="L1" s="664"/>
      <c r="M1" s="664"/>
      <c r="N1" s="664"/>
      <c r="O1" s="664"/>
      <c r="P1" s="664"/>
      <c r="Q1" s="664"/>
      <c r="R1" s="664"/>
      <c r="S1" s="665"/>
    </row>
    <row r="2" spans="1:38">
      <c r="A2" s="128"/>
      <c r="S2" s="129"/>
    </row>
    <row r="3" spans="1:38">
      <c r="A3" s="128"/>
      <c r="S3" s="129"/>
    </row>
    <row r="4" spans="1:38" ht="18">
      <c r="A4" s="633" t="s">
        <v>137</v>
      </c>
      <c r="B4" s="634"/>
      <c r="C4" s="634"/>
      <c r="D4" s="634"/>
      <c r="E4" s="634"/>
      <c r="F4" s="634"/>
      <c r="G4" s="634"/>
      <c r="H4" s="634"/>
      <c r="I4" s="634"/>
      <c r="J4" s="634"/>
      <c r="K4" s="634"/>
      <c r="L4" s="634"/>
      <c r="M4" s="634"/>
      <c r="N4" s="634"/>
      <c r="O4" s="634"/>
      <c r="P4" s="634"/>
      <c r="Q4" s="634"/>
      <c r="R4" s="634"/>
      <c r="S4" s="635"/>
    </row>
    <row r="5" spans="1:38">
      <c r="A5" s="636"/>
      <c r="B5" s="637" t="s">
        <v>77</v>
      </c>
      <c r="C5" s="637"/>
      <c r="D5" s="637"/>
      <c r="E5" s="637"/>
      <c r="F5" s="637"/>
      <c r="G5" s="637"/>
      <c r="H5" s="637" t="s">
        <v>79</v>
      </c>
      <c r="I5" s="637"/>
      <c r="J5" s="637"/>
      <c r="K5" s="637"/>
      <c r="L5" s="637"/>
      <c r="M5" s="637"/>
      <c r="N5" s="637" t="s">
        <v>78</v>
      </c>
      <c r="O5" s="637"/>
      <c r="P5" s="637"/>
      <c r="Q5" s="637"/>
      <c r="R5" s="637"/>
      <c r="S5" s="638"/>
    </row>
    <row r="6" spans="1:38">
      <c r="A6" s="636"/>
      <c r="B6" s="240" t="s">
        <v>138</v>
      </c>
      <c r="C6" s="240" t="s">
        <v>139</v>
      </c>
      <c r="D6" s="240" t="s">
        <v>140</v>
      </c>
      <c r="E6" s="240" t="s">
        <v>141</v>
      </c>
      <c r="F6" s="240" t="s">
        <v>142</v>
      </c>
      <c r="G6" s="252"/>
      <c r="H6" s="240" t="s">
        <v>138</v>
      </c>
      <c r="I6" s="240" t="s">
        <v>139</v>
      </c>
      <c r="J6" s="240" t="s">
        <v>140</v>
      </c>
      <c r="K6" s="240" t="s">
        <v>141</v>
      </c>
      <c r="L6" s="240" t="s">
        <v>142</v>
      </c>
      <c r="M6" s="135"/>
      <c r="N6" s="240" t="s">
        <v>138</v>
      </c>
      <c r="O6" s="240" t="s">
        <v>139</v>
      </c>
      <c r="P6" s="240" t="s">
        <v>140</v>
      </c>
      <c r="Q6" s="240" t="s">
        <v>141</v>
      </c>
      <c r="R6" s="240" t="s">
        <v>142</v>
      </c>
      <c r="S6" s="273"/>
    </row>
    <row r="7" spans="1:38">
      <c r="A7" s="131" t="s">
        <v>143</v>
      </c>
      <c r="B7" s="132">
        <v>64</v>
      </c>
      <c r="C7" s="132">
        <v>77</v>
      </c>
      <c r="D7" s="132">
        <v>89</v>
      </c>
      <c r="E7" s="132">
        <v>102</v>
      </c>
      <c r="F7" s="132">
        <v>115</v>
      </c>
      <c r="G7" s="253"/>
      <c r="H7" s="132">
        <v>80</v>
      </c>
      <c r="I7" s="132">
        <v>90</v>
      </c>
      <c r="J7" s="132">
        <v>99</v>
      </c>
      <c r="K7" s="132">
        <v>108</v>
      </c>
      <c r="L7" s="132">
        <v>118</v>
      </c>
      <c r="M7" s="256"/>
      <c r="N7" s="132">
        <v>16</v>
      </c>
      <c r="O7" s="132">
        <v>19</v>
      </c>
      <c r="P7" s="132">
        <v>22</v>
      </c>
      <c r="Q7" s="132">
        <v>25</v>
      </c>
      <c r="R7" s="132">
        <v>29</v>
      </c>
      <c r="S7" s="274"/>
      <c r="U7" s="295"/>
      <c r="V7" s="295"/>
      <c r="W7" s="295"/>
      <c r="X7" s="295"/>
      <c r="Y7" s="295"/>
      <c r="Z7" s="295"/>
      <c r="AA7" s="295"/>
      <c r="AB7" s="295"/>
      <c r="AC7" s="295"/>
      <c r="AD7" s="295"/>
      <c r="AE7" s="295"/>
      <c r="AF7" s="295"/>
      <c r="AG7" s="295"/>
      <c r="AH7" s="295"/>
      <c r="AI7" s="295"/>
      <c r="AJ7" s="295"/>
      <c r="AK7" s="295"/>
      <c r="AL7" s="295"/>
    </row>
    <row r="8" spans="1:38">
      <c r="A8" s="131" t="s">
        <v>144</v>
      </c>
      <c r="B8" s="133"/>
      <c r="C8" s="132">
        <v>110</v>
      </c>
      <c r="D8" s="132">
        <v>126</v>
      </c>
      <c r="E8" s="132">
        <v>143</v>
      </c>
      <c r="F8" s="132">
        <v>161</v>
      </c>
      <c r="G8" s="254"/>
      <c r="H8" s="255"/>
      <c r="I8" s="132">
        <v>162</v>
      </c>
      <c r="J8" s="132">
        <v>183</v>
      </c>
      <c r="K8" s="132">
        <v>200</v>
      </c>
      <c r="L8" s="132">
        <v>216</v>
      </c>
      <c r="M8" s="257"/>
      <c r="N8" s="255"/>
      <c r="O8" s="132">
        <v>27</v>
      </c>
      <c r="P8" s="132">
        <v>32</v>
      </c>
      <c r="Q8" s="132">
        <v>36</v>
      </c>
      <c r="R8" s="132">
        <v>40</v>
      </c>
      <c r="S8" s="275"/>
      <c r="U8" s="295"/>
      <c r="V8" s="295"/>
      <c r="W8" s="295"/>
      <c r="X8" s="295"/>
      <c r="Y8" s="295"/>
      <c r="Z8" s="295"/>
      <c r="AA8" s="295"/>
      <c r="AB8" s="295"/>
      <c r="AC8" s="295"/>
      <c r="AD8" s="295"/>
      <c r="AE8" s="295"/>
      <c r="AF8" s="295"/>
      <c r="AG8" s="295"/>
      <c r="AH8" s="295"/>
      <c r="AI8" s="295"/>
      <c r="AJ8" s="295"/>
      <c r="AK8" s="295"/>
      <c r="AL8" s="295"/>
    </row>
    <row r="9" spans="1:38">
      <c r="A9" s="128"/>
      <c r="S9" s="129"/>
      <c r="U9" s="295"/>
      <c r="V9" s="295"/>
      <c r="W9" s="295"/>
      <c r="X9" s="295"/>
      <c r="Y9" s="295"/>
      <c r="Z9" s="295"/>
      <c r="AA9" s="295"/>
      <c r="AB9" s="295"/>
      <c r="AC9" s="295"/>
      <c r="AD9" s="295"/>
      <c r="AE9" s="295"/>
      <c r="AF9" s="295"/>
      <c r="AG9" s="295"/>
      <c r="AH9" s="295"/>
      <c r="AI9" s="295"/>
      <c r="AJ9" s="295"/>
      <c r="AK9" s="295"/>
      <c r="AL9" s="295"/>
    </row>
    <row r="10" spans="1:38">
      <c r="A10" s="128"/>
      <c r="S10" s="129"/>
      <c r="U10" s="295"/>
      <c r="V10" s="295"/>
      <c r="W10" s="295"/>
      <c r="X10" s="295"/>
      <c r="Y10" s="295"/>
      <c r="Z10" s="295"/>
      <c r="AA10" s="295"/>
      <c r="AB10" s="295"/>
      <c r="AC10" s="295"/>
      <c r="AD10" s="295"/>
      <c r="AE10" s="295"/>
      <c r="AF10" s="295"/>
      <c r="AG10" s="295"/>
      <c r="AH10" s="295"/>
      <c r="AI10" s="295"/>
      <c r="AJ10" s="295"/>
      <c r="AK10" s="295"/>
      <c r="AL10" s="295"/>
    </row>
    <row r="11" spans="1:38" ht="18">
      <c r="A11" s="633" t="s">
        <v>145</v>
      </c>
      <c r="B11" s="634"/>
      <c r="C11" s="634"/>
      <c r="D11" s="634"/>
      <c r="E11" s="634"/>
      <c r="F11" s="634"/>
      <c r="G11" s="634"/>
      <c r="H11" s="634"/>
      <c r="I11" s="634"/>
      <c r="J11" s="634"/>
      <c r="K11" s="634"/>
      <c r="L11" s="634"/>
      <c r="M11" s="634"/>
      <c r="N11" s="634"/>
      <c r="O11" s="634"/>
      <c r="P11" s="634"/>
      <c r="Q11" s="634"/>
      <c r="R11" s="634"/>
      <c r="S11" s="635"/>
      <c r="U11" s="295"/>
      <c r="V11" s="295"/>
      <c r="W11" s="295"/>
      <c r="X11" s="295"/>
      <c r="Y11" s="295"/>
      <c r="Z11" s="295"/>
      <c r="AA11" s="295"/>
      <c r="AB11" s="295"/>
      <c r="AC11" s="295"/>
      <c r="AD11" s="295"/>
      <c r="AE11" s="295"/>
      <c r="AF11" s="295"/>
      <c r="AG11" s="295"/>
      <c r="AH11" s="295"/>
      <c r="AI11" s="295"/>
      <c r="AJ11" s="295"/>
      <c r="AK11" s="295"/>
      <c r="AL11" s="295"/>
    </row>
    <row r="12" spans="1:38">
      <c r="A12" s="636"/>
      <c r="B12" s="641" t="s">
        <v>146</v>
      </c>
      <c r="C12" s="651"/>
      <c r="D12" s="651"/>
      <c r="E12" s="651"/>
      <c r="F12" s="651"/>
      <c r="G12" s="645"/>
      <c r="H12" s="641" t="s">
        <v>79</v>
      </c>
      <c r="I12" s="651"/>
      <c r="J12" s="651"/>
      <c r="K12" s="651"/>
      <c r="L12" s="651"/>
      <c r="M12" s="645"/>
      <c r="N12" s="637" t="s">
        <v>147</v>
      </c>
      <c r="O12" s="637"/>
      <c r="P12" s="637"/>
      <c r="Q12" s="637"/>
      <c r="R12" s="641"/>
      <c r="S12" s="638"/>
      <c r="U12" s="295"/>
      <c r="V12" s="295"/>
      <c r="W12" s="295"/>
      <c r="X12" s="295"/>
      <c r="Y12" s="295"/>
      <c r="Z12" s="295"/>
      <c r="AA12" s="295"/>
      <c r="AB12" s="295"/>
      <c r="AC12" s="295"/>
      <c r="AD12" s="295"/>
      <c r="AE12" s="295"/>
      <c r="AF12" s="295"/>
      <c r="AG12" s="295"/>
      <c r="AH12" s="295"/>
      <c r="AI12" s="295"/>
      <c r="AJ12" s="295"/>
      <c r="AK12" s="295"/>
      <c r="AL12" s="295"/>
    </row>
    <row r="13" spans="1:38">
      <c r="A13" s="636"/>
      <c r="B13" s="130" t="s">
        <v>138</v>
      </c>
      <c r="C13" s="130" t="s">
        <v>139</v>
      </c>
      <c r="D13" s="130" t="s">
        <v>140</v>
      </c>
      <c r="E13" s="130" t="s">
        <v>141</v>
      </c>
      <c r="F13" s="130" t="s">
        <v>158</v>
      </c>
      <c r="G13" s="130" t="s">
        <v>159</v>
      </c>
      <c r="H13" s="130" t="s">
        <v>138</v>
      </c>
      <c r="I13" s="130" t="s">
        <v>139</v>
      </c>
      <c r="J13" s="130" t="s">
        <v>140</v>
      </c>
      <c r="K13" s="130" t="s">
        <v>141</v>
      </c>
      <c r="L13" s="130" t="s">
        <v>158</v>
      </c>
      <c r="M13" s="130" t="s">
        <v>159</v>
      </c>
      <c r="N13" s="130" t="s">
        <v>138</v>
      </c>
      <c r="O13" s="130" t="s">
        <v>139</v>
      </c>
      <c r="P13" s="130" t="s">
        <v>140</v>
      </c>
      <c r="Q13" s="130" t="s">
        <v>141</v>
      </c>
      <c r="R13" s="130" t="s">
        <v>158</v>
      </c>
      <c r="S13" s="234" t="s">
        <v>159</v>
      </c>
      <c r="U13" s="295"/>
      <c r="V13" s="295"/>
      <c r="W13" s="295"/>
      <c r="X13" s="295"/>
      <c r="Y13" s="295"/>
      <c r="Z13" s="295"/>
      <c r="AA13" s="295"/>
      <c r="AB13" s="295"/>
      <c r="AC13" s="295"/>
      <c r="AD13" s="295"/>
      <c r="AE13" s="295"/>
      <c r="AF13" s="295"/>
      <c r="AG13" s="295"/>
      <c r="AH13" s="295"/>
      <c r="AI13" s="295"/>
      <c r="AJ13" s="295"/>
      <c r="AK13" s="295"/>
      <c r="AL13" s="295"/>
    </row>
    <row r="14" spans="1:38">
      <c r="A14" s="131" t="s">
        <v>143</v>
      </c>
      <c r="B14" s="132">
        <v>44</v>
      </c>
      <c r="C14" s="132">
        <v>53</v>
      </c>
      <c r="D14" s="132">
        <v>79</v>
      </c>
      <c r="E14" s="132">
        <v>86</v>
      </c>
      <c r="F14" s="132">
        <v>102</v>
      </c>
      <c r="G14" s="225">
        <v>102</v>
      </c>
      <c r="H14" s="132">
        <v>31</v>
      </c>
      <c r="I14" s="132">
        <v>34</v>
      </c>
      <c r="J14" s="132">
        <v>58</v>
      </c>
      <c r="K14" s="132">
        <v>59</v>
      </c>
      <c r="L14" s="132">
        <v>71</v>
      </c>
      <c r="M14" s="132">
        <v>71</v>
      </c>
      <c r="N14" s="132">
        <v>14</v>
      </c>
      <c r="O14" s="132">
        <v>15</v>
      </c>
      <c r="P14" s="132">
        <v>16</v>
      </c>
      <c r="Q14" s="132">
        <v>17</v>
      </c>
      <c r="R14" s="132">
        <v>18</v>
      </c>
      <c r="S14" s="235">
        <v>18</v>
      </c>
      <c r="U14" s="295"/>
      <c r="V14" s="295"/>
      <c r="W14" s="295"/>
      <c r="X14" s="295"/>
      <c r="Y14" s="295"/>
      <c r="Z14" s="295"/>
      <c r="AA14" s="295"/>
      <c r="AB14" s="295"/>
      <c r="AC14" s="295"/>
      <c r="AD14" s="295"/>
      <c r="AE14" s="295"/>
      <c r="AF14" s="295"/>
      <c r="AG14" s="295"/>
      <c r="AH14" s="295"/>
      <c r="AI14" s="295"/>
      <c r="AJ14" s="295"/>
      <c r="AK14" s="295"/>
      <c r="AL14" s="295"/>
    </row>
    <row r="15" spans="1:38">
      <c r="A15" s="131" t="s">
        <v>144</v>
      </c>
      <c r="B15" s="134"/>
      <c r="C15" s="132">
        <v>64</v>
      </c>
      <c r="D15" s="132">
        <v>95</v>
      </c>
      <c r="E15" s="132">
        <v>97</v>
      </c>
      <c r="F15" s="132">
        <v>117</v>
      </c>
      <c r="G15" s="132">
        <v>122</v>
      </c>
      <c r="H15" s="135"/>
      <c r="I15" s="132">
        <v>52</v>
      </c>
      <c r="J15" s="132">
        <v>89</v>
      </c>
      <c r="K15" s="132">
        <v>91</v>
      </c>
      <c r="L15" s="132">
        <v>110</v>
      </c>
      <c r="M15" s="132">
        <v>110</v>
      </c>
      <c r="N15" s="134"/>
      <c r="O15" s="132">
        <v>16</v>
      </c>
      <c r="P15" s="132">
        <v>19</v>
      </c>
      <c r="Q15" s="132">
        <v>20</v>
      </c>
      <c r="R15" s="132">
        <v>29</v>
      </c>
      <c r="S15" s="235">
        <v>30</v>
      </c>
      <c r="U15" s="295"/>
      <c r="V15" s="295"/>
      <c r="W15" s="295"/>
      <c r="X15" s="295"/>
      <c r="Y15" s="295"/>
      <c r="Z15" s="295"/>
      <c r="AA15" s="295"/>
      <c r="AB15" s="295"/>
      <c r="AC15" s="295"/>
      <c r="AD15" s="295"/>
      <c r="AE15" s="295"/>
      <c r="AF15" s="295"/>
      <c r="AG15" s="295"/>
      <c r="AH15" s="295"/>
      <c r="AI15" s="295"/>
      <c r="AJ15" s="295"/>
      <c r="AK15" s="295"/>
      <c r="AL15" s="295"/>
    </row>
    <row r="16" spans="1:38">
      <c r="A16" s="136"/>
      <c r="B16" s="655" t="s">
        <v>148</v>
      </c>
      <c r="C16" s="656"/>
      <c r="D16" s="656"/>
      <c r="E16" s="656"/>
      <c r="F16" s="656"/>
      <c r="G16" s="657"/>
      <c r="H16" s="658"/>
      <c r="I16" s="659"/>
      <c r="J16" s="659"/>
      <c r="K16" s="659"/>
      <c r="L16" s="659"/>
      <c r="M16" s="206"/>
      <c r="N16" s="637" t="s">
        <v>149</v>
      </c>
      <c r="O16" s="637"/>
      <c r="P16" s="637"/>
      <c r="Q16" s="637"/>
      <c r="R16" s="641"/>
      <c r="S16" s="638"/>
      <c r="U16" s="295"/>
      <c r="V16" s="295"/>
      <c r="W16" s="295"/>
      <c r="X16" s="295"/>
      <c r="Y16" s="295"/>
      <c r="Z16" s="295"/>
      <c r="AA16" s="295"/>
      <c r="AB16" s="295"/>
      <c r="AC16" s="295"/>
      <c r="AD16" s="295"/>
      <c r="AE16" s="295"/>
      <c r="AF16" s="295"/>
      <c r="AG16" s="295"/>
      <c r="AH16" s="295"/>
      <c r="AI16" s="295"/>
      <c r="AJ16" s="295"/>
      <c r="AK16" s="295"/>
      <c r="AL16" s="295"/>
    </row>
    <row r="17" spans="1:38">
      <c r="A17" s="131" t="s">
        <v>143</v>
      </c>
      <c r="B17" s="137">
        <v>36</v>
      </c>
      <c r="C17" s="137">
        <v>43</v>
      </c>
      <c r="D17" s="137">
        <v>70</v>
      </c>
      <c r="E17" s="137">
        <v>83</v>
      </c>
      <c r="F17" s="137">
        <v>92</v>
      </c>
      <c r="G17" s="137">
        <v>92</v>
      </c>
      <c r="H17" s="658"/>
      <c r="I17" s="660"/>
      <c r="J17" s="660"/>
      <c r="K17" s="660"/>
      <c r="L17" s="660"/>
      <c r="M17" s="207"/>
      <c r="N17" s="137">
        <v>12</v>
      </c>
      <c r="O17" s="137">
        <v>18</v>
      </c>
      <c r="P17" s="137">
        <v>27</v>
      </c>
      <c r="Q17" s="137">
        <v>36</v>
      </c>
      <c r="R17" s="137">
        <v>54</v>
      </c>
      <c r="S17" s="236">
        <v>54</v>
      </c>
      <c r="U17" s="295"/>
      <c r="V17" s="295"/>
      <c r="W17" s="295"/>
      <c r="X17" s="295"/>
      <c r="Y17" s="295"/>
      <c r="Z17" s="295"/>
      <c r="AA17" s="295"/>
      <c r="AB17" s="295"/>
      <c r="AC17" s="295"/>
      <c r="AD17" s="295"/>
      <c r="AE17" s="295"/>
      <c r="AF17" s="295"/>
      <c r="AG17" s="295"/>
      <c r="AH17" s="295"/>
      <c r="AI17" s="295"/>
      <c r="AJ17" s="295"/>
      <c r="AK17" s="295"/>
      <c r="AL17" s="295"/>
    </row>
    <row r="18" spans="1:38">
      <c r="A18" s="131" t="s">
        <v>144</v>
      </c>
      <c r="B18" s="138"/>
      <c r="C18" s="139">
        <v>58</v>
      </c>
      <c r="D18" s="139">
        <v>96</v>
      </c>
      <c r="E18" s="132">
        <v>111</v>
      </c>
      <c r="F18" s="139">
        <v>124</v>
      </c>
      <c r="G18" s="139">
        <v>129</v>
      </c>
      <c r="H18" s="661"/>
      <c r="I18" s="662"/>
      <c r="J18" s="662"/>
      <c r="K18" s="662"/>
      <c r="L18" s="662"/>
      <c r="M18" s="208"/>
      <c r="N18" s="140"/>
      <c r="O18" s="139">
        <v>18</v>
      </c>
      <c r="P18" s="139">
        <v>27</v>
      </c>
      <c r="Q18" s="139">
        <v>36</v>
      </c>
      <c r="R18" s="139">
        <v>54</v>
      </c>
      <c r="S18" s="237">
        <v>56</v>
      </c>
      <c r="U18" s="295"/>
      <c r="V18" s="295"/>
      <c r="W18" s="295"/>
      <c r="X18" s="295"/>
      <c r="Y18" s="295"/>
      <c r="Z18" s="295"/>
      <c r="AA18" s="295"/>
      <c r="AB18" s="295"/>
      <c r="AC18" s="295"/>
      <c r="AD18" s="295"/>
      <c r="AE18" s="295"/>
      <c r="AF18" s="295"/>
      <c r="AG18" s="295"/>
      <c r="AH18" s="295"/>
      <c r="AI18" s="295"/>
      <c r="AJ18" s="295"/>
      <c r="AK18" s="295"/>
      <c r="AL18" s="295"/>
    </row>
    <row r="19" spans="1:38">
      <c r="A19" s="141"/>
      <c r="B19" s="142"/>
      <c r="C19" s="142"/>
      <c r="D19" s="142"/>
      <c r="E19" s="142"/>
      <c r="F19" s="142"/>
      <c r="G19" s="142"/>
      <c r="H19" s="143"/>
      <c r="I19" s="143"/>
      <c r="J19" s="143"/>
      <c r="K19" s="143"/>
      <c r="L19" s="143"/>
      <c r="M19" s="143"/>
      <c r="N19" s="142"/>
      <c r="O19" s="142"/>
      <c r="P19" s="142"/>
      <c r="Q19" s="142"/>
      <c r="R19" s="142"/>
      <c r="S19" s="144"/>
      <c r="U19" s="295"/>
      <c r="V19" s="295"/>
      <c r="W19" s="295"/>
      <c r="X19" s="295"/>
      <c r="Y19" s="295"/>
      <c r="Z19" s="295"/>
      <c r="AA19" s="295"/>
      <c r="AB19" s="295"/>
      <c r="AC19" s="295"/>
      <c r="AD19" s="295"/>
      <c r="AE19" s="295"/>
      <c r="AF19" s="295"/>
      <c r="AG19" s="295"/>
      <c r="AH19" s="295"/>
      <c r="AI19" s="295"/>
      <c r="AJ19" s="295"/>
      <c r="AK19" s="295"/>
      <c r="AL19" s="295"/>
    </row>
    <row r="20" spans="1:38">
      <c r="A20" s="141"/>
      <c r="B20" s="142"/>
      <c r="C20" s="142"/>
      <c r="D20" s="142"/>
      <c r="E20" s="142"/>
      <c r="F20" s="142"/>
      <c r="G20" s="142"/>
      <c r="H20" s="143"/>
      <c r="I20" s="143"/>
      <c r="J20" s="143"/>
      <c r="K20" s="143"/>
      <c r="L20" s="143"/>
      <c r="M20" s="143"/>
      <c r="N20" s="142"/>
      <c r="O20" s="142"/>
      <c r="P20" s="142"/>
      <c r="Q20" s="142"/>
      <c r="R20" s="142"/>
      <c r="S20" s="144"/>
      <c r="U20" s="295"/>
      <c r="V20" s="295"/>
      <c r="W20" s="295"/>
      <c r="X20" s="295"/>
      <c r="Y20" s="295"/>
      <c r="Z20" s="295"/>
      <c r="AA20" s="295"/>
      <c r="AB20" s="295"/>
      <c r="AC20" s="295"/>
      <c r="AD20" s="295"/>
      <c r="AE20" s="295"/>
      <c r="AF20" s="295"/>
      <c r="AG20" s="295"/>
      <c r="AH20" s="295"/>
      <c r="AI20" s="295"/>
      <c r="AJ20" s="295"/>
      <c r="AK20" s="295"/>
      <c r="AL20" s="295"/>
    </row>
    <row r="21" spans="1:38" ht="18">
      <c r="A21" s="633" t="s">
        <v>150</v>
      </c>
      <c r="B21" s="634"/>
      <c r="C21" s="634"/>
      <c r="D21" s="634"/>
      <c r="E21" s="634"/>
      <c r="F21" s="634"/>
      <c r="G21" s="634"/>
      <c r="H21" s="634"/>
      <c r="I21" s="634"/>
      <c r="J21" s="634"/>
      <c r="K21" s="634"/>
      <c r="L21" s="634"/>
      <c r="M21" s="634"/>
      <c r="N21" s="634"/>
      <c r="O21" s="634"/>
      <c r="P21" s="634"/>
      <c r="Q21" s="634"/>
      <c r="R21" s="634"/>
      <c r="S21" s="635"/>
      <c r="U21" s="295"/>
      <c r="V21" s="295"/>
      <c r="W21" s="295"/>
      <c r="X21" s="295"/>
      <c r="Y21" s="295"/>
      <c r="Z21" s="295"/>
      <c r="AA21" s="295"/>
      <c r="AB21" s="295"/>
      <c r="AC21" s="295"/>
      <c r="AD21" s="295"/>
      <c r="AE21" s="295"/>
      <c r="AF21" s="295"/>
      <c r="AG21" s="295"/>
      <c r="AH21" s="295"/>
      <c r="AI21" s="295"/>
      <c r="AJ21" s="295"/>
      <c r="AK21" s="295"/>
      <c r="AL21" s="295"/>
    </row>
    <row r="22" spans="1:38">
      <c r="A22" s="636"/>
      <c r="B22" s="637" t="s">
        <v>77</v>
      </c>
      <c r="C22" s="637"/>
      <c r="D22" s="637"/>
      <c r="E22" s="637"/>
      <c r="F22" s="637"/>
      <c r="G22" s="637"/>
      <c r="H22" s="651" t="s">
        <v>79</v>
      </c>
      <c r="I22" s="651"/>
      <c r="J22" s="651"/>
      <c r="K22" s="651"/>
      <c r="L22" s="651"/>
      <c r="M22" s="645"/>
      <c r="N22" s="637" t="s">
        <v>78</v>
      </c>
      <c r="O22" s="637"/>
      <c r="P22" s="637"/>
      <c r="Q22" s="637"/>
      <c r="R22" s="641"/>
      <c r="S22" s="638"/>
      <c r="U22" s="295"/>
      <c r="V22" s="295"/>
      <c r="W22" s="295"/>
      <c r="X22" s="295"/>
      <c r="Y22" s="295"/>
      <c r="Z22" s="295"/>
      <c r="AA22" s="295"/>
      <c r="AB22" s="295"/>
      <c r="AC22" s="295"/>
      <c r="AD22" s="295"/>
      <c r="AE22" s="295"/>
      <c r="AF22" s="295"/>
      <c r="AG22" s="295"/>
      <c r="AH22" s="295"/>
      <c r="AI22" s="295"/>
      <c r="AJ22" s="295"/>
      <c r="AK22" s="295"/>
      <c r="AL22" s="295"/>
    </row>
    <row r="23" spans="1:38">
      <c r="A23" s="636"/>
      <c r="B23" s="240" t="s">
        <v>138</v>
      </c>
      <c r="C23" s="240" t="s">
        <v>139</v>
      </c>
      <c r="D23" s="240" t="s">
        <v>140</v>
      </c>
      <c r="E23" s="240" t="s">
        <v>141</v>
      </c>
      <c r="F23" s="240" t="s">
        <v>142</v>
      </c>
      <c r="G23" s="261"/>
      <c r="H23" s="130" t="s">
        <v>138</v>
      </c>
      <c r="I23" s="130" t="s">
        <v>139</v>
      </c>
      <c r="J23" s="130" t="s">
        <v>140</v>
      </c>
      <c r="K23" s="130" t="s">
        <v>141</v>
      </c>
      <c r="L23" s="130" t="s">
        <v>142</v>
      </c>
      <c r="M23" s="265"/>
      <c r="N23" s="130" t="s">
        <v>138</v>
      </c>
      <c r="O23" s="130" t="s">
        <v>139</v>
      </c>
      <c r="P23" s="130" t="s">
        <v>140</v>
      </c>
      <c r="Q23" s="130" t="s">
        <v>141</v>
      </c>
      <c r="R23" s="130" t="s">
        <v>142</v>
      </c>
      <c r="S23" s="273"/>
      <c r="U23" s="295"/>
      <c r="V23" s="295"/>
      <c r="W23" s="295"/>
      <c r="X23" s="295"/>
      <c r="Y23" s="295"/>
      <c r="Z23" s="295"/>
      <c r="AA23" s="295"/>
      <c r="AB23" s="295"/>
      <c r="AC23" s="295"/>
      <c r="AD23" s="295"/>
      <c r="AE23" s="295"/>
      <c r="AF23" s="295"/>
      <c r="AG23" s="295"/>
      <c r="AH23" s="295"/>
      <c r="AI23" s="295"/>
      <c r="AJ23" s="295"/>
      <c r="AK23" s="295"/>
      <c r="AL23" s="295"/>
    </row>
    <row r="24" spans="1:38">
      <c r="A24" s="131" t="s">
        <v>143</v>
      </c>
      <c r="B24" s="145">
        <v>36</v>
      </c>
      <c r="C24" s="145">
        <v>45</v>
      </c>
      <c r="D24" s="145">
        <v>55</v>
      </c>
      <c r="E24" s="145">
        <v>64</v>
      </c>
      <c r="F24" s="145">
        <v>73</v>
      </c>
      <c r="G24" s="262"/>
      <c r="H24" s="145">
        <v>25</v>
      </c>
      <c r="I24" s="145">
        <v>30</v>
      </c>
      <c r="J24" s="145">
        <v>34</v>
      </c>
      <c r="K24" s="145">
        <v>40</v>
      </c>
      <c r="L24" s="145">
        <v>45</v>
      </c>
      <c r="M24" s="266"/>
      <c r="N24" s="145">
        <v>9</v>
      </c>
      <c r="O24" s="145">
        <v>11</v>
      </c>
      <c r="P24" s="145">
        <v>14</v>
      </c>
      <c r="Q24" s="145">
        <v>16</v>
      </c>
      <c r="R24" s="145">
        <v>18</v>
      </c>
      <c r="S24" s="274"/>
      <c r="U24" s="295"/>
      <c r="V24" s="295"/>
      <c r="W24" s="295"/>
      <c r="X24" s="295"/>
      <c r="Y24" s="295"/>
      <c r="Z24" s="295"/>
      <c r="AA24" s="295"/>
      <c r="AB24" s="295"/>
      <c r="AC24" s="295"/>
      <c r="AD24" s="295"/>
      <c r="AE24" s="295"/>
      <c r="AF24" s="295"/>
      <c r="AG24" s="295"/>
      <c r="AH24" s="295"/>
      <c r="AI24" s="295"/>
      <c r="AJ24" s="295"/>
      <c r="AK24" s="295"/>
      <c r="AL24" s="295"/>
    </row>
    <row r="25" spans="1:38">
      <c r="A25" s="131" t="s">
        <v>144</v>
      </c>
      <c r="B25" s="147"/>
      <c r="C25" s="145">
        <v>66</v>
      </c>
      <c r="D25" s="145">
        <v>79</v>
      </c>
      <c r="E25" s="145">
        <v>91</v>
      </c>
      <c r="F25" s="145">
        <v>107</v>
      </c>
      <c r="G25" s="264"/>
      <c r="H25" s="258"/>
      <c r="I25" s="145">
        <v>55</v>
      </c>
      <c r="J25" s="145">
        <v>64</v>
      </c>
      <c r="K25" s="145">
        <v>73</v>
      </c>
      <c r="L25" s="145">
        <v>82</v>
      </c>
      <c r="M25" s="271"/>
      <c r="N25" s="258"/>
      <c r="O25" s="145">
        <v>16</v>
      </c>
      <c r="P25" s="145">
        <v>20</v>
      </c>
      <c r="Q25" s="145">
        <v>23</v>
      </c>
      <c r="R25" s="145">
        <v>27</v>
      </c>
      <c r="S25" s="275"/>
      <c r="U25" s="295"/>
      <c r="V25" s="295"/>
      <c r="W25" s="295"/>
      <c r="X25" s="295"/>
      <c r="Y25" s="295"/>
      <c r="Z25" s="295"/>
      <c r="AA25" s="295"/>
      <c r="AB25" s="295"/>
      <c r="AC25" s="295"/>
      <c r="AD25" s="295"/>
      <c r="AE25" s="295"/>
      <c r="AF25" s="295"/>
      <c r="AG25" s="295"/>
      <c r="AH25" s="295"/>
      <c r="AI25" s="295"/>
      <c r="AJ25" s="295"/>
      <c r="AK25" s="295"/>
      <c r="AL25" s="295"/>
    </row>
    <row r="26" spans="1:38">
      <c r="A26" s="128"/>
      <c r="S26" s="129"/>
      <c r="U26" s="295"/>
      <c r="V26" s="295"/>
      <c r="W26" s="295"/>
      <c r="X26" s="295"/>
      <c r="Y26" s="295"/>
      <c r="Z26" s="295"/>
      <c r="AA26" s="295"/>
      <c r="AB26" s="295"/>
      <c r="AC26" s="295"/>
      <c r="AD26" s="295"/>
      <c r="AE26" s="295"/>
      <c r="AF26" s="295"/>
      <c r="AG26" s="295"/>
      <c r="AH26" s="295"/>
      <c r="AI26" s="295"/>
      <c r="AJ26" s="295"/>
      <c r="AK26" s="295"/>
      <c r="AL26" s="295"/>
    </row>
    <row r="27" spans="1:38" ht="18">
      <c r="A27" s="633" t="s">
        <v>160</v>
      </c>
      <c r="B27" s="634"/>
      <c r="C27" s="634"/>
      <c r="D27" s="634"/>
      <c r="E27" s="634"/>
      <c r="F27" s="634"/>
      <c r="G27" s="634"/>
      <c r="H27" s="634"/>
      <c r="I27" s="634"/>
      <c r="J27" s="634"/>
      <c r="K27" s="634"/>
      <c r="L27" s="634"/>
      <c r="M27" s="634"/>
      <c r="N27" s="634"/>
      <c r="O27" s="634"/>
      <c r="P27" s="634"/>
      <c r="Q27" s="634"/>
      <c r="R27" s="634"/>
      <c r="S27" s="635"/>
      <c r="U27" s="295"/>
      <c r="V27" s="295"/>
      <c r="W27" s="295"/>
      <c r="X27" s="295"/>
      <c r="Y27" s="295"/>
      <c r="Z27" s="295"/>
      <c r="AA27" s="295"/>
      <c r="AB27" s="295"/>
      <c r="AC27" s="295"/>
      <c r="AD27" s="295"/>
      <c r="AE27" s="295"/>
      <c r="AF27" s="295"/>
      <c r="AG27" s="295"/>
      <c r="AH27" s="295"/>
      <c r="AI27" s="295"/>
      <c r="AJ27" s="295"/>
      <c r="AK27" s="295"/>
      <c r="AL27" s="295"/>
    </row>
    <row r="28" spans="1:38">
      <c r="A28" s="636"/>
      <c r="B28" s="637" t="s">
        <v>77</v>
      </c>
      <c r="C28" s="637"/>
      <c r="D28" s="637"/>
      <c r="E28" s="637"/>
      <c r="F28" s="637"/>
      <c r="G28" s="637"/>
      <c r="H28" s="651" t="s">
        <v>79</v>
      </c>
      <c r="I28" s="651"/>
      <c r="J28" s="651"/>
      <c r="K28" s="651"/>
      <c r="L28" s="651"/>
      <c r="M28" s="645"/>
      <c r="N28" s="637" t="s">
        <v>78</v>
      </c>
      <c r="O28" s="637"/>
      <c r="P28" s="637"/>
      <c r="Q28" s="637"/>
      <c r="R28" s="641"/>
      <c r="S28" s="638"/>
      <c r="U28" s="295"/>
      <c r="V28" s="295"/>
      <c r="W28" s="295"/>
      <c r="X28" s="295"/>
      <c r="Y28" s="295"/>
      <c r="Z28" s="295"/>
      <c r="AA28" s="295"/>
      <c r="AB28" s="295"/>
      <c r="AC28" s="295"/>
      <c r="AD28" s="295"/>
      <c r="AE28" s="295"/>
      <c r="AF28" s="295"/>
      <c r="AG28" s="295"/>
      <c r="AH28" s="295"/>
      <c r="AI28" s="295"/>
      <c r="AJ28" s="295"/>
      <c r="AK28" s="295"/>
      <c r="AL28" s="295"/>
    </row>
    <row r="29" spans="1:38">
      <c r="A29" s="636"/>
      <c r="B29" s="240" t="s">
        <v>138</v>
      </c>
      <c r="C29" s="240" t="s">
        <v>139</v>
      </c>
      <c r="D29" s="240" t="s">
        <v>140</v>
      </c>
      <c r="E29" s="240" t="s">
        <v>141</v>
      </c>
      <c r="F29" s="240" t="s">
        <v>142</v>
      </c>
      <c r="G29" s="261"/>
      <c r="H29" s="130" t="s">
        <v>138</v>
      </c>
      <c r="I29" s="130" t="s">
        <v>139</v>
      </c>
      <c r="J29" s="130" t="s">
        <v>140</v>
      </c>
      <c r="K29" s="130" t="s">
        <v>141</v>
      </c>
      <c r="L29" s="130" t="s">
        <v>142</v>
      </c>
      <c r="M29" s="265"/>
      <c r="N29" s="130" t="s">
        <v>138</v>
      </c>
      <c r="O29" s="130" t="s">
        <v>139</v>
      </c>
      <c r="P29" s="130" t="s">
        <v>140</v>
      </c>
      <c r="Q29" s="130" t="s">
        <v>141</v>
      </c>
      <c r="R29" s="130" t="s">
        <v>142</v>
      </c>
      <c r="S29" s="273"/>
      <c r="U29" s="295"/>
      <c r="V29" s="295"/>
      <c r="W29" s="295"/>
      <c r="X29" s="295"/>
      <c r="Y29" s="295"/>
      <c r="Z29" s="295"/>
      <c r="AA29" s="295"/>
      <c r="AB29" s="295"/>
      <c r="AC29" s="295"/>
      <c r="AD29" s="295"/>
      <c r="AE29" s="295"/>
      <c r="AF29" s="295"/>
      <c r="AG29" s="295"/>
      <c r="AH29" s="295"/>
      <c r="AI29" s="295"/>
      <c r="AJ29" s="295"/>
      <c r="AK29" s="295"/>
      <c r="AL29" s="295"/>
    </row>
    <row r="30" spans="1:38">
      <c r="A30" s="131" t="s">
        <v>143</v>
      </c>
      <c r="B30" s="145">
        <v>56</v>
      </c>
      <c r="C30" s="145">
        <v>71</v>
      </c>
      <c r="D30" s="145">
        <v>94</v>
      </c>
      <c r="E30" s="145">
        <v>100</v>
      </c>
      <c r="F30" s="145">
        <v>102</v>
      </c>
      <c r="G30" s="262"/>
      <c r="H30" s="145">
        <v>15</v>
      </c>
      <c r="I30" s="145">
        <v>20</v>
      </c>
      <c r="J30" s="145">
        <v>26</v>
      </c>
      <c r="K30" s="145">
        <v>28</v>
      </c>
      <c r="L30" s="145">
        <v>28</v>
      </c>
      <c r="M30" s="266"/>
      <c r="N30" s="145">
        <v>11</v>
      </c>
      <c r="O30" s="145">
        <v>14</v>
      </c>
      <c r="P30" s="145">
        <v>18</v>
      </c>
      <c r="Q30" s="145">
        <v>20</v>
      </c>
      <c r="R30" s="145">
        <v>20</v>
      </c>
      <c r="S30" s="274"/>
      <c r="U30" s="295"/>
      <c r="V30" s="295"/>
      <c r="W30" s="295"/>
      <c r="X30" s="295"/>
      <c r="Y30" s="295"/>
      <c r="Z30" s="295"/>
      <c r="AA30" s="295"/>
      <c r="AB30" s="295"/>
      <c r="AC30" s="295"/>
      <c r="AD30" s="295"/>
      <c r="AE30" s="295"/>
      <c r="AF30" s="295"/>
      <c r="AG30" s="295"/>
      <c r="AH30" s="295"/>
      <c r="AI30" s="295"/>
      <c r="AJ30" s="295"/>
      <c r="AK30" s="295"/>
      <c r="AL30" s="295"/>
    </row>
    <row r="31" spans="1:38">
      <c r="A31" s="131" t="s">
        <v>144</v>
      </c>
      <c r="B31" s="147"/>
      <c r="C31" s="145">
        <v>85</v>
      </c>
      <c r="D31" s="145">
        <v>105</v>
      </c>
      <c r="E31" s="145">
        <v>109</v>
      </c>
      <c r="F31" s="145">
        <v>116</v>
      </c>
      <c r="G31" s="264"/>
      <c r="H31" s="258"/>
      <c r="I31" s="145">
        <v>23</v>
      </c>
      <c r="J31" s="145">
        <v>29</v>
      </c>
      <c r="K31" s="145">
        <v>30</v>
      </c>
      <c r="L31" s="145">
        <v>32</v>
      </c>
      <c r="M31" s="271"/>
      <c r="N31" s="258"/>
      <c r="O31" s="145">
        <v>17</v>
      </c>
      <c r="P31" s="145">
        <v>21</v>
      </c>
      <c r="Q31" s="145">
        <v>22</v>
      </c>
      <c r="R31" s="145">
        <v>23</v>
      </c>
      <c r="S31" s="275"/>
      <c r="U31" s="295"/>
      <c r="V31" s="295"/>
      <c r="W31" s="295"/>
      <c r="X31" s="295"/>
      <c r="Y31" s="295"/>
      <c r="Z31" s="295"/>
      <c r="AA31" s="295"/>
      <c r="AB31" s="295"/>
      <c r="AC31" s="295"/>
      <c r="AD31" s="295"/>
      <c r="AE31" s="295"/>
      <c r="AF31" s="295"/>
      <c r="AG31" s="295"/>
      <c r="AH31" s="295"/>
      <c r="AI31" s="295"/>
      <c r="AJ31" s="295"/>
      <c r="AK31" s="295"/>
      <c r="AL31" s="295"/>
    </row>
    <row r="32" spans="1:38">
      <c r="A32" s="128"/>
      <c r="S32" s="129"/>
      <c r="U32" s="295"/>
      <c r="V32" s="295"/>
      <c r="W32" s="295"/>
      <c r="X32" s="295"/>
      <c r="Y32" s="295"/>
      <c r="Z32" s="295"/>
      <c r="AA32" s="295"/>
      <c r="AB32" s="295"/>
      <c r="AC32" s="295"/>
      <c r="AD32" s="295"/>
      <c r="AE32" s="295"/>
      <c r="AF32" s="295"/>
      <c r="AG32" s="295"/>
      <c r="AH32" s="295"/>
      <c r="AI32" s="295"/>
      <c r="AJ32" s="295"/>
      <c r="AK32" s="295"/>
      <c r="AL32" s="295"/>
    </row>
    <row r="33" spans="1:38" ht="18">
      <c r="A33" s="652" t="s">
        <v>151</v>
      </c>
      <c r="B33" s="653"/>
      <c r="C33" s="653"/>
      <c r="D33" s="653"/>
      <c r="E33" s="653"/>
      <c r="F33" s="653"/>
      <c r="G33" s="653"/>
      <c r="H33" s="653"/>
      <c r="I33" s="653"/>
      <c r="J33" s="653"/>
      <c r="K33" s="653"/>
      <c r="L33" s="653"/>
      <c r="M33" s="653"/>
      <c r="N33" s="653"/>
      <c r="O33" s="653"/>
      <c r="P33" s="653"/>
      <c r="Q33" s="653"/>
      <c r="R33" s="653"/>
      <c r="S33" s="654"/>
      <c r="U33" s="295"/>
      <c r="V33" s="295"/>
      <c r="W33" s="295"/>
      <c r="X33" s="295"/>
      <c r="Y33" s="295"/>
      <c r="Z33" s="295"/>
      <c r="AA33" s="295"/>
      <c r="AB33" s="295"/>
      <c r="AC33" s="295"/>
      <c r="AD33" s="295"/>
      <c r="AE33" s="295"/>
      <c r="AF33" s="295"/>
      <c r="AG33" s="295"/>
      <c r="AH33" s="295"/>
      <c r="AI33" s="295"/>
      <c r="AJ33" s="295"/>
      <c r="AK33" s="295"/>
      <c r="AL33" s="295"/>
    </row>
    <row r="34" spans="1:38">
      <c r="A34" s="636"/>
      <c r="B34" s="641" t="s">
        <v>146</v>
      </c>
      <c r="C34" s="651"/>
      <c r="D34" s="651"/>
      <c r="E34" s="651"/>
      <c r="F34" s="651"/>
      <c r="G34" s="645"/>
      <c r="H34" s="641" t="s">
        <v>79</v>
      </c>
      <c r="I34" s="651"/>
      <c r="J34" s="651"/>
      <c r="K34" s="651"/>
      <c r="L34" s="651"/>
      <c r="M34" s="645"/>
      <c r="N34" s="637" t="s">
        <v>147</v>
      </c>
      <c r="O34" s="637"/>
      <c r="P34" s="637"/>
      <c r="Q34" s="637"/>
      <c r="R34" s="641"/>
      <c r="S34" s="638"/>
      <c r="U34" s="295"/>
      <c r="V34" s="295"/>
      <c r="W34" s="295"/>
      <c r="X34" s="295"/>
      <c r="Y34" s="295"/>
      <c r="Z34" s="295"/>
      <c r="AA34" s="295"/>
      <c r="AB34" s="295"/>
      <c r="AC34" s="295"/>
      <c r="AD34" s="295"/>
      <c r="AE34" s="295"/>
      <c r="AF34" s="295"/>
      <c r="AG34" s="295"/>
      <c r="AH34" s="295"/>
      <c r="AI34" s="295"/>
      <c r="AJ34" s="295"/>
      <c r="AK34" s="295"/>
      <c r="AL34" s="295"/>
    </row>
    <row r="35" spans="1:38">
      <c r="A35" s="636"/>
      <c r="B35" s="130" t="s">
        <v>138</v>
      </c>
      <c r="C35" s="130" t="s">
        <v>139</v>
      </c>
      <c r="D35" s="130" t="s">
        <v>140</v>
      </c>
      <c r="E35" s="130" t="s">
        <v>141</v>
      </c>
      <c r="F35" s="130" t="s">
        <v>158</v>
      </c>
      <c r="G35" s="130" t="s">
        <v>159</v>
      </c>
      <c r="H35" s="130" t="s">
        <v>138</v>
      </c>
      <c r="I35" s="130" t="s">
        <v>139</v>
      </c>
      <c r="J35" s="130" t="s">
        <v>140</v>
      </c>
      <c r="K35" s="130" t="s">
        <v>141</v>
      </c>
      <c r="L35" s="130" t="s">
        <v>158</v>
      </c>
      <c r="M35" s="130" t="s">
        <v>159</v>
      </c>
      <c r="N35" s="130" t="s">
        <v>138</v>
      </c>
      <c r="O35" s="130" t="s">
        <v>139</v>
      </c>
      <c r="P35" s="130" t="s">
        <v>140</v>
      </c>
      <c r="Q35" s="130" t="s">
        <v>141</v>
      </c>
      <c r="R35" s="130" t="s">
        <v>158</v>
      </c>
      <c r="S35" s="234" t="s">
        <v>159</v>
      </c>
      <c r="U35" s="295"/>
      <c r="V35" s="295"/>
      <c r="W35" s="295"/>
      <c r="X35" s="295"/>
      <c r="Y35" s="295"/>
      <c r="Z35" s="295"/>
      <c r="AA35" s="295"/>
      <c r="AB35" s="295"/>
      <c r="AC35" s="295"/>
      <c r="AD35" s="295"/>
      <c r="AE35" s="295"/>
      <c r="AF35" s="295"/>
      <c r="AG35" s="295"/>
      <c r="AH35" s="295"/>
      <c r="AI35" s="295"/>
      <c r="AJ35" s="295"/>
      <c r="AK35" s="295"/>
      <c r="AL35" s="295"/>
    </row>
    <row r="36" spans="1:38">
      <c r="A36" s="131" t="s">
        <v>143</v>
      </c>
      <c r="B36" s="148">
        <v>51</v>
      </c>
      <c r="C36" s="148">
        <v>65</v>
      </c>
      <c r="D36" s="148">
        <v>87</v>
      </c>
      <c r="E36" s="148">
        <v>102</v>
      </c>
      <c r="F36" s="148">
        <v>121</v>
      </c>
      <c r="G36" s="148">
        <v>121</v>
      </c>
      <c r="H36" s="148">
        <v>28</v>
      </c>
      <c r="I36" s="148">
        <v>42</v>
      </c>
      <c r="J36" s="148">
        <v>64</v>
      </c>
      <c r="K36" s="148">
        <v>80</v>
      </c>
      <c r="L36" s="148">
        <v>101</v>
      </c>
      <c r="M36" s="148">
        <v>101</v>
      </c>
      <c r="N36" s="148">
        <v>9</v>
      </c>
      <c r="O36" s="148">
        <v>13</v>
      </c>
      <c r="P36" s="148">
        <v>21</v>
      </c>
      <c r="Q36" s="148">
        <v>26</v>
      </c>
      <c r="R36" s="232">
        <v>32</v>
      </c>
      <c r="S36" s="239">
        <v>32</v>
      </c>
      <c r="U36" s="295"/>
      <c r="V36" s="295"/>
      <c r="W36" s="295"/>
      <c r="X36" s="295"/>
      <c r="Y36" s="295"/>
      <c r="Z36" s="295"/>
      <c r="AA36" s="295"/>
      <c r="AB36" s="295"/>
      <c r="AC36" s="295"/>
      <c r="AD36" s="295"/>
      <c r="AE36" s="295"/>
      <c r="AF36" s="295"/>
      <c r="AG36" s="295"/>
      <c r="AH36" s="295"/>
      <c r="AI36" s="295"/>
      <c r="AJ36" s="295"/>
      <c r="AK36" s="295"/>
      <c r="AL36" s="295"/>
    </row>
    <row r="37" spans="1:38">
      <c r="A37" s="131" t="s">
        <v>144</v>
      </c>
      <c r="B37" s="150"/>
      <c r="C37" s="226">
        <v>76</v>
      </c>
      <c r="D37" s="226">
        <v>106</v>
      </c>
      <c r="E37" s="226">
        <v>116</v>
      </c>
      <c r="F37" s="226">
        <v>142</v>
      </c>
      <c r="G37" s="226">
        <v>152</v>
      </c>
      <c r="H37" s="150"/>
      <c r="I37" s="148">
        <v>45</v>
      </c>
      <c r="J37" s="148">
        <v>75</v>
      </c>
      <c r="K37" s="148">
        <v>85</v>
      </c>
      <c r="L37" s="148">
        <v>109</v>
      </c>
      <c r="M37" s="148">
        <v>118</v>
      </c>
      <c r="N37" s="149"/>
      <c r="O37" s="148">
        <v>16</v>
      </c>
      <c r="P37" s="148">
        <v>26</v>
      </c>
      <c r="Q37" s="148">
        <v>29</v>
      </c>
      <c r="R37" s="232">
        <v>38</v>
      </c>
      <c r="S37" s="239">
        <v>41</v>
      </c>
      <c r="U37" s="295"/>
      <c r="V37" s="295"/>
      <c r="W37" s="295"/>
      <c r="X37" s="295"/>
      <c r="Y37" s="295"/>
      <c r="Z37" s="295"/>
      <c r="AA37" s="295"/>
      <c r="AB37" s="295"/>
      <c r="AC37" s="295"/>
      <c r="AD37" s="295"/>
      <c r="AE37" s="295"/>
      <c r="AF37" s="295"/>
      <c r="AG37" s="295"/>
      <c r="AH37" s="295"/>
      <c r="AI37" s="295"/>
      <c r="AJ37" s="295"/>
      <c r="AK37" s="295"/>
      <c r="AL37" s="295"/>
    </row>
    <row r="38" spans="1:38">
      <c r="A38" s="151"/>
      <c r="B38" s="637" t="s">
        <v>148</v>
      </c>
      <c r="C38" s="637"/>
      <c r="D38" s="637"/>
      <c r="E38" s="637"/>
      <c r="F38" s="637"/>
      <c r="G38" s="637"/>
      <c r="H38" s="646"/>
      <c r="I38" s="647"/>
      <c r="J38" s="647"/>
      <c r="K38" s="647"/>
      <c r="L38" s="647"/>
      <c r="M38" s="209"/>
      <c r="N38" s="637" t="s">
        <v>149</v>
      </c>
      <c r="O38" s="637"/>
      <c r="P38" s="637"/>
      <c r="Q38" s="637"/>
      <c r="R38" s="641"/>
      <c r="S38" s="638"/>
      <c r="U38" s="295"/>
      <c r="V38" s="295"/>
      <c r="W38" s="295"/>
      <c r="X38" s="295"/>
      <c r="Y38" s="295"/>
      <c r="Z38" s="295"/>
      <c r="AA38" s="295"/>
      <c r="AB38" s="295"/>
      <c r="AC38" s="295"/>
      <c r="AD38" s="295"/>
      <c r="AE38" s="295"/>
      <c r="AF38" s="295"/>
      <c r="AG38" s="295"/>
      <c r="AH38" s="295"/>
      <c r="AI38" s="295"/>
      <c r="AJ38" s="295"/>
      <c r="AK38" s="295"/>
      <c r="AL38" s="295"/>
    </row>
    <row r="39" spans="1:38">
      <c r="A39" s="131" t="s">
        <v>143</v>
      </c>
      <c r="B39" s="242">
        <v>57</v>
      </c>
      <c r="C39" s="242">
        <v>86</v>
      </c>
      <c r="D39" s="242">
        <v>132</v>
      </c>
      <c r="E39" s="242">
        <v>164</v>
      </c>
      <c r="F39" s="148">
        <v>207</v>
      </c>
      <c r="G39" s="148">
        <v>207</v>
      </c>
      <c r="H39" s="648"/>
      <c r="I39" s="646"/>
      <c r="J39" s="646"/>
      <c r="K39" s="646"/>
      <c r="L39" s="646"/>
      <c r="M39" s="210"/>
      <c r="N39" s="148">
        <v>20</v>
      </c>
      <c r="O39" s="148">
        <v>30</v>
      </c>
      <c r="P39" s="148">
        <v>46</v>
      </c>
      <c r="Q39" s="148">
        <v>58</v>
      </c>
      <c r="R39" s="232">
        <v>73</v>
      </c>
      <c r="S39" s="239">
        <v>73</v>
      </c>
      <c r="U39" s="295"/>
      <c r="V39" s="295"/>
      <c r="W39" s="295"/>
      <c r="X39" s="295"/>
      <c r="Y39" s="295"/>
      <c r="Z39" s="295"/>
      <c r="AA39" s="295"/>
      <c r="AB39" s="295"/>
      <c r="AC39" s="295"/>
      <c r="AD39" s="295"/>
      <c r="AE39" s="295"/>
      <c r="AF39" s="295"/>
      <c r="AG39" s="295"/>
      <c r="AH39" s="295"/>
      <c r="AI39" s="295"/>
      <c r="AJ39" s="295"/>
      <c r="AK39" s="295"/>
      <c r="AL39" s="295"/>
    </row>
    <row r="40" spans="1:38">
      <c r="A40" s="131" t="s">
        <v>144</v>
      </c>
      <c r="B40" s="133"/>
      <c r="C40" s="148">
        <v>107</v>
      </c>
      <c r="D40" s="148">
        <v>180</v>
      </c>
      <c r="E40" s="148">
        <v>203</v>
      </c>
      <c r="F40" s="148">
        <v>261</v>
      </c>
      <c r="G40" s="148">
        <v>284</v>
      </c>
      <c r="H40" s="649"/>
      <c r="I40" s="650"/>
      <c r="J40" s="650"/>
      <c r="K40" s="650"/>
      <c r="L40" s="650"/>
      <c r="M40" s="211"/>
      <c r="N40" s="272"/>
      <c r="O40" s="148">
        <v>35</v>
      </c>
      <c r="P40" s="148">
        <v>59</v>
      </c>
      <c r="Q40" s="148">
        <v>66</v>
      </c>
      <c r="R40" s="232">
        <v>85</v>
      </c>
      <c r="S40" s="239">
        <v>93</v>
      </c>
      <c r="U40" s="295"/>
      <c r="V40" s="295"/>
      <c r="W40" s="295"/>
      <c r="X40" s="295"/>
      <c r="Y40" s="295"/>
      <c r="Z40" s="295"/>
      <c r="AA40" s="295"/>
      <c r="AB40" s="295"/>
      <c r="AC40" s="295"/>
      <c r="AD40" s="295"/>
      <c r="AE40" s="295"/>
      <c r="AF40" s="295"/>
      <c r="AG40" s="295"/>
      <c r="AH40" s="295"/>
      <c r="AI40" s="295"/>
      <c r="AJ40" s="295"/>
      <c r="AK40" s="295"/>
      <c r="AL40" s="295"/>
    </row>
    <row r="41" spans="1:38">
      <c r="A41" s="128"/>
      <c r="S41" s="129"/>
      <c r="U41" s="295"/>
      <c r="V41" s="295"/>
      <c r="W41" s="295"/>
      <c r="X41" s="295"/>
      <c r="Y41" s="295"/>
      <c r="Z41" s="295"/>
      <c r="AA41" s="295"/>
      <c r="AB41" s="295"/>
      <c r="AC41" s="295"/>
      <c r="AD41" s="295"/>
      <c r="AE41" s="295"/>
      <c r="AF41" s="295"/>
      <c r="AG41" s="295"/>
      <c r="AH41" s="295"/>
      <c r="AI41" s="295"/>
      <c r="AJ41" s="295"/>
      <c r="AK41" s="295"/>
      <c r="AL41" s="295"/>
    </row>
    <row r="42" spans="1:38" ht="18">
      <c r="A42" s="633" t="s">
        <v>152</v>
      </c>
      <c r="B42" s="634"/>
      <c r="C42" s="634"/>
      <c r="D42" s="634"/>
      <c r="E42" s="634"/>
      <c r="F42" s="634"/>
      <c r="G42" s="634"/>
      <c r="H42" s="634"/>
      <c r="I42" s="634"/>
      <c r="J42" s="634"/>
      <c r="K42" s="634"/>
      <c r="L42" s="634"/>
      <c r="M42" s="634"/>
      <c r="N42" s="634"/>
      <c r="O42" s="634"/>
      <c r="P42" s="634"/>
      <c r="Q42" s="634"/>
      <c r="R42" s="634"/>
      <c r="S42" s="635"/>
      <c r="U42" s="295"/>
      <c r="V42" s="295"/>
      <c r="W42" s="295"/>
      <c r="X42" s="295"/>
      <c r="Y42" s="295"/>
      <c r="Z42" s="295"/>
      <c r="AA42" s="295"/>
      <c r="AB42" s="295"/>
      <c r="AC42" s="295"/>
      <c r="AD42" s="295"/>
      <c r="AE42" s="295"/>
      <c r="AF42" s="295"/>
      <c r="AG42" s="295"/>
      <c r="AH42" s="295"/>
      <c r="AI42" s="295"/>
      <c r="AJ42" s="295"/>
      <c r="AK42" s="295"/>
      <c r="AL42" s="295"/>
    </row>
    <row r="43" spans="1:38">
      <c r="A43" s="636"/>
      <c r="B43" s="641" t="s">
        <v>153</v>
      </c>
      <c r="C43" s="651"/>
      <c r="D43" s="651"/>
      <c r="E43" s="651"/>
      <c r="F43" s="651"/>
      <c r="G43" s="645"/>
      <c r="H43" s="641" t="s">
        <v>79</v>
      </c>
      <c r="I43" s="651"/>
      <c r="J43" s="651"/>
      <c r="K43" s="651"/>
      <c r="L43" s="651"/>
      <c r="M43" s="645"/>
      <c r="N43" s="637" t="s">
        <v>154</v>
      </c>
      <c r="O43" s="637"/>
      <c r="P43" s="637"/>
      <c r="Q43" s="637"/>
      <c r="R43" s="641"/>
      <c r="S43" s="638"/>
      <c r="U43" s="295"/>
      <c r="V43" s="295"/>
      <c r="W43" s="295"/>
      <c r="X43" s="295"/>
      <c r="Y43" s="295"/>
      <c r="Z43" s="295"/>
      <c r="AA43" s="295"/>
      <c r="AB43" s="295"/>
      <c r="AC43" s="295"/>
      <c r="AD43" s="295"/>
      <c r="AE43" s="295"/>
      <c r="AF43" s="295"/>
      <c r="AG43" s="295"/>
      <c r="AH43" s="295"/>
      <c r="AI43" s="295"/>
      <c r="AJ43" s="295"/>
      <c r="AK43" s="295"/>
      <c r="AL43" s="295"/>
    </row>
    <row r="44" spans="1:38">
      <c r="A44" s="636"/>
      <c r="B44" s="130" t="s">
        <v>138</v>
      </c>
      <c r="C44" s="130" t="s">
        <v>139</v>
      </c>
      <c r="D44" s="130" t="s">
        <v>140</v>
      </c>
      <c r="E44" s="130" t="s">
        <v>141</v>
      </c>
      <c r="F44" s="130" t="s">
        <v>158</v>
      </c>
      <c r="G44" s="130" t="s">
        <v>159</v>
      </c>
      <c r="H44" s="130" t="s">
        <v>138</v>
      </c>
      <c r="I44" s="130" t="s">
        <v>139</v>
      </c>
      <c r="J44" s="130" t="s">
        <v>140</v>
      </c>
      <c r="K44" s="130" t="s">
        <v>141</v>
      </c>
      <c r="L44" s="130" t="s">
        <v>158</v>
      </c>
      <c r="M44" s="130" t="s">
        <v>159</v>
      </c>
      <c r="N44" s="130" t="s">
        <v>138</v>
      </c>
      <c r="O44" s="130" t="s">
        <v>139</v>
      </c>
      <c r="P44" s="130" t="s">
        <v>140</v>
      </c>
      <c r="Q44" s="130" t="s">
        <v>141</v>
      </c>
      <c r="R44" s="130" t="s">
        <v>158</v>
      </c>
      <c r="S44" s="234" t="s">
        <v>159</v>
      </c>
      <c r="U44" s="295"/>
      <c r="V44" s="295"/>
      <c r="W44" s="295"/>
      <c r="X44" s="295"/>
      <c r="Y44" s="295"/>
      <c r="Z44" s="295"/>
      <c r="AA44" s="295"/>
      <c r="AB44" s="295"/>
      <c r="AC44" s="295"/>
      <c r="AD44" s="295"/>
      <c r="AE44" s="295"/>
      <c r="AF44" s="295"/>
      <c r="AG44" s="295"/>
      <c r="AH44" s="295"/>
      <c r="AI44" s="295"/>
      <c r="AJ44" s="295"/>
      <c r="AK44" s="295"/>
      <c r="AL44" s="295"/>
    </row>
    <row r="45" spans="1:38">
      <c r="A45" s="131" t="s">
        <v>143</v>
      </c>
      <c r="B45" s="227">
        <v>89</v>
      </c>
      <c r="C45" s="145">
        <v>116</v>
      </c>
      <c r="D45" s="145">
        <v>154</v>
      </c>
      <c r="E45" s="145">
        <v>165</v>
      </c>
      <c r="F45" s="145">
        <v>169</v>
      </c>
      <c r="G45" s="145">
        <v>169</v>
      </c>
      <c r="H45" s="145">
        <v>9</v>
      </c>
      <c r="I45" s="145">
        <v>12</v>
      </c>
      <c r="J45" s="145">
        <v>16</v>
      </c>
      <c r="K45" s="145">
        <v>17</v>
      </c>
      <c r="L45" s="145">
        <v>18</v>
      </c>
      <c r="M45" s="145">
        <v>18</v>
      </c>
      <c r="N45" s="227">
        <v>23</v>
      </c>
      <c r="O45" s="145">
        <v>29</v>
      </c>
      <c r="P45" s="145">
        <v>39</v>
      </c>
      <c r="Q45" s="145">
        <v>42</v>
      </c>
      <c r="R45" s="231">
        <v>43</v>
      </c>
      <c r="S45" s="238">
        <v>43</v>
      </c>
      <c r="U45" s="295"/>
      <c r="V45" s="295"/>
      <c r="W45" s="295"/>
      <c r="X45" s="295"/>
      <c r="Y45" s="295"/>
      <c r="Z45" s="295"/>
      <c r="AA45" s="295"/>
      <c r="AB45" s="295"/>
      <c r="AC45" s="295"/>
      <c r="AD45" s="295"/>
      <c r="AE45" s="295"/>
      <c r="AF45" s="295"/>
      <c r="AG45" s="295"/>
      <c r="AH45" s="295"/>
      <c r="AI45" s="295"/>
      <c r="AJ45" s="295"/>
      <c r="AK45" s="295"/>
      <c r="AL45" s="295"/>
    </row>
    <row r="46" spans="1:38">
      <c r="A46" s="246" t="s">
        <v>144</v>
      </c>
      <c r="B46" s="152"/>
      <c r="C46" s="247">
        <v>138</v>
      </c>
      <c r="D46" s="145">
        <v>173</v>
      </c>
      <c r="E46" s="145">
        <v>180</v>
      </c>
      <c r="F46" s="145">
        <v>192</v>
      </c>
      <c r="G46" s="145">
        <v>229</v>
      </c>
      <c r="H46" s="152"/>
      <c r="I46" s="145">
        <v>14</v>
      </c>
      <c r="J46" s="145">
        <v>18</v>
      </c>
      <c r="K46" s="145">
        <v>19</v>
      </c>
      <c r="L46" s="145">
        <v>20</v>
      </c>
      <c r="M46" s="231">
        <v>24</v>
      </c>
      <c r="N46" s="152"/>
      <c r="O46" s="247">
        <v>35</v>
      </c>
      <c r="P46" s="145">
        <v>44</v>
      </c>
      <c r="Q46" s="145">
        <v>46</v>
      </c>
      <c r="R46" s="231">
        <v>49</v>
      </c>
      <c r="S46" s="238">
        <v>58</v>
      </c>
      <c r="U46" s="295"/>
      <c r="V46" s="295"/>
      <c r="W46" s="295"/>
      <c r="X46" s="295"/>
      <c r="Y46" s="295"/>
      <c r="Z46" s="295"/>
      <c r="AA46" s="295"/>
      <c r="AB46" s="295"/>
      <c r="AC46" s="295"/>
      <c r="AD46" s="295"/>
      <c r="AE46" s="295"/>
      <c r="AF46" s="295"/>
      <c r="AG46" s="295"/>
      <c r="AH46" s="295"/>
      <c r="AI46" s="295"/>
      <c r="AJ46" s="295"/>
      <c r="AK46" s="295"/>
      <c r="AL46" s="295"/>
    </row>
    <row r="47" spans="1:38">
      <c r="A47" s="131" t="s">
        <v>161</v>
      </c>
      <c r="B47" s="250"/>
      <c r="C47" s="228">
        <v>147</v>
      </c>
      <c r="D47" s="227">
        <v>199</v>
      </c>
      <c r="E47" s="227">
        <v>214</v>
      </c>
      <c r="F47" s="227">
        <v>220</v>
      </c>
      <c r="G47" s="145">
        <v>251</v>
      </c>
      <c r="H47" s="245"/>
      <c r="I47" s="145">
        <v>15</v>
      </c>
      <c r="J47" s="145">
        <v>21</v>
      </c>
      <c r="K47" s="145">
        <v>22</v>
      </c>
      <c r="L47" s="145">
        <v>23</v>
      </c>
      <c r="M47" s="231">
        <v>26</v>
      </c>
      <c r="N47" s="250"/>
      <c r="O47" s="247">
        <v>37</v>
      </c>
      <c r="P47" s="145">
        <v>50</v>
      </c>
      <c r="Q47" s="145">
        <v>54</v>
      </c>
      <c r="R47" s="231">
        <v>56</v>
      </c>
      <c r="S47" s="238">
        <v>64</v>
      </c>
      <c r="U47" s="295"/>
      <c r="V47" s="295"/>
      <c r="W47" s="295"/>
      <c r="X47" s="295"/>
      <c r="Y47" s="295"/>
      <c r="Z47" s="295"/>
      <c r="AA47" s="295"/>
      <c r="AB47" s="295"/>
      <c r="AC47" s="295"/>
      <c r="AD47" s="295"/>
      <c r="AE47" s="295"/>
      <c r="AF47" s="295"/>
      <c r="AG47" s="295"/>
      <c r="AH47" s="295"/>
      <c r="AI47" s="295"/>
      <c r="AJ47" s="295"/>
      <c r="AK47" s="295"/>
      <c r="AL47" s="295"/>
    </row>
    <row r="48" spans="1:38">
      <c r="A48" s="251"/>
      <c r="B48" s="643" t="s">
        <v>148</v>
      </c>
      <c r="C48" s="637"/>
      <c r="D48" s="637"/>
      <c r="E48" s="637"/>
      <c r="F48" s="637"/>
      <c r="G48" s="637"/>
      <c r="H48" s="644"/>
      <c r="I48" s="640"/>
      <c r="J48" s="640"/>
      <c r="K48" s="640"/>
      <c r="L48" s="640"/>
      <c r="M48" s="212"/>
      <c r="N48" s="643" t="s">
        <v>149</v>
      </c>
      <c r="O48" s="637"/>
      <c r="P48" s="637"/>
      <c r="Q48" s="637"/>
      <c r="R48" s="641"/>
      <c r="S48" s="638"/>
      <c r="U48" s="295"/>
      <c r="V48" s="295"/>
      <c r="W48" s="295"/>
      <c r="X48" s="295"/>
      <c r="Y48" s="295"/>
      <c r="Z48" s="295"/>
      <c r="AA48" s="295"/>
      <c r="AB48" s="295"/>
      <c r="AC48" s="295"/>
      <c r="AD48" s="295"/>
      <c r="AE48" s="295"/>
      <c r="AF48" s="295"/>
      <c r="AG48" s="295"/>
      <c r="AH48" s="295"/>
      <c r="AI48" s="295"/>
      <c r="AJ48" s="295"/>
      <c r="AK48" s="295"/>
      <c r="AL48" s="295"/>
    </row>
    <row r="49" spans="1:38">
      <c r="A49" s="131" t="s">
        <v>143</v>
      </c>
      <c r="B49" s="229">
        <v>75</v>
      </c>
      <c r="C49" s="230">
        <v>97</v>
      </c>
      <c r="D49" s="230">
        <v>129</v>
      </c>
      <c r="E49" s="230">
        <v>139</v>
      </c>
      <c r="F49" s="230">
        <v>142</v>
      </c>
      <c r="G49" s="145">
        <v>142</v>
      </c>
      <c r="H49" s="644"/>
      <c r="I49" s="639"/>
      <c r="J49" s="639"/>
      <c r="K49" s="639"/>
      <c r="L49" s="639"/>
      <c r="M49" s="214"/>
      <c r="N49" s="145">
        <v>19</v>
      </c>
      <c r="O49" s="145">
        <v>25</v>
      </c>
      <c r="P49" s="145">
        <v>33</v>
      </c>
      <c r="Q49" s="145">
        <v>35</v>
      </c>
      <c r="R49" s="231">
        <v>36</v>
      </c>
      <c r="S49" s="238">
        <v>36</v>
      </c>
      <c r="U49" s="295"/>
      <c r="V49" s="295"/>
      <c r="W49" s="295"/>
      <c r="X49" s="295"/>
      <c r="Y49" s="295"/>
      <c r="Z49" s="295"/>
      <c r="AA49" s="295"/>
      <c r="AB49" s="295"/>
      <c r="AC49" s="295"/>
      <c r="AD49" s="295"/>
      <c r="AE49" s="295"/>
      <c r="AF49" s="295"/>
      <c r="AG49" s="295"/>
      <c r="AH49" s="295"/>
      <c r="AI49" s="295"/>
      <c r="AJ49" s="295"/>
      <c r="AK49" s="295"/>
      <c r="AL49" s="295"/>
    </row>
    <row r="50" spans="1:38">
      <c r="A50" s="246" t="s">
        <v>144</v>
      </c>
      <c r="B50" s="248"/>
      <c r="C50" s="247">
        <v>116</v>
      </c>
      <c r="D50" s="145">
        <v>145</v>
      </c>
      <c r="E50" s="145">
        <v>152</v>
      </c>
      <c r="F50" s="145">
        <v>161</v>
      </c>
      <c r="G50" s="145">
        <v>193</v>
      </c>
      <c r="H50" s="644"/>
      <c r="I50" s="639"/>
      <c r="J50" s="639"/>
      <c r="K50" s="639"/>
      <c r="L50" s="639"/>
      <c r="M50" s="213"/>
      <c r="N50" s="243"/>
      <c r="O50" s="145">
        <v>30</v>
      </c>
      <c r="P50" s="145">
        <v>37</v>
      </c>
      <c r="Q50" s="145">
        <v>38</v>
      </c>
      <c r="R50" s="231">
        <v>41</v>
      </c>
      <c r="S50" s="238">
        <v>49</v>
      </c>
      <c r="U50" s="295"/>
      <c r="V50" s="295"/>
      <c r="W50" s="295"/>
      <c r="X50" s="295"/>
      <c r="Y50" s="295"/>
      <c r="Z50" s="295"/>
      <c r="AA50" s="295"/>
      <c r="AB50" s="295"/>
      <c r="AC50" s="295"/>
      <c r="AD50" s="295"/>
      <c r="AE50" s="295"/>
      <c r="AF50" s="295"/>
      <c r="AG50" s="295"/>
      <c r="AH50" s="295"/>
      <c r="AI50" s="295"/>
      <c r="AJ50" s="295"/>
      <c r="AK50" s="295"/>
      <c r="AL50" s="295"/>
    </row>
    <row r="51" spans="1:38">
      <c r="A51" s="131" t="s">
        <v>161</v>
      </c>
      <c r="B51" s="249"/>
      <c r="C51" s="145">
        <v>124</v>
      </c>
      <c r="D51" s="145">
        <v>168</v>
      </c>
      <c r="E51" s="145">
        <v>180</v>
      </c>
      <c r="F51" s="145">
        <v>185</v>
      </c>
      <c r="G51" s="145">
        <v>211</v>
      </c>
      <c r="H51" s="215"/>
      <c r="I51" s="215"/>
      <c r="J51" s="215"/>
      <c r="K51" s="215"/>
      <c r="L51" s="215"/>
      <c r="M51" s="215"/>
      <c r="N51" s="244"/>
      <c r="O51" s="145">
        <v>31</v>
      </c>
      <c r="P51" s="145">
        <v>42</v>
      </c>
      <c r="Q51" s="145">
        <v>46</v>
      </c>
      <c r="R51" s="145">
        <v>47</v>
      </c>
      <c r="S51" s="146">
        <v>54</v>
      </c>
      <c r="U51" s="295"/>
      <c r="V51" s="295"/>
      <c r="W51" s="295"/>
      <c r="X51" s="295"/>
      <c r="Y51" s="295"/>
      <c r="Z51" s="295"/>
      <c r="AA51" s="295"/>
      <c r="AB51" s="295"/>
      <c r="AC51" s="295"/>
      <c r="AD51" s="295"/>
      <c r="AE51" s="295"/>
      <c r="AF51" s="295"/>
      <c r="AG51" s="295"/>
      <c r="AH51" s="295"/>
      <c r="AI51" s="295"/>
      <c r="AJ51" s="295"/>
      <c r="AK51" s="295"/>
      <c r="AL51" s="295"/>
    </row>
    <row r="52" spans="1:38">
      <c r="A52" s="281"/>
      <c r="B52" s="282"/>
      <c r="C52" s="282"/>
      <c r="D52" s="282"/>
      <c r="E52" s="282"/>
      <c r="F52" s="282"/>
      <c r="G52" s="282"/>
      <c r="H52" s="282"/>
      <c r="I52" s="282"/>
      <c r="J52" s="282"/>
      <c r="K52" s="282"/>
      <c r="L52" s="282"/>
      <c r="M52" s="282"/>
      <c r="N52" s="282"/>
      <c r="O52" s="282"/>
      <c r="P52" s="282"/>
      <c r="Q52" s="282"/>
      <c r="R52" s="282"/>
      <c r="S52" s="283"/>
      <c r="U52" s="295"/>
      <c r="V52" s="295"/>
      <c r="W52" s="295"/>
      <c r="X52" s="295"/>
      <c r="Y52" s="295"/>
      <c r="Z52" s="295"/>
      <c r="AA52" s="295"/>
      <c r="AB52" s="295"/>
      <c r="AC52" s="295"/>
      <c r="AD52" s="295"/>
      <c r="AE52" s="295"/>
      <c r="AF52" s="295"/>
      <c r="AG52" s="295"/>
      <c r="AH52" s="295"/>
      <c r="AI52" s="295"/>
      <c r="AJ52" s="295"/>
      <c r="AK52" s="295"/>
      <c r="AL52" s="295"/>
    </row>
    <row r="53" spans="1:38">
      <c r="A53" s="128"/>
      <c r="S53" s="129"/>
      <c r="U53" s="295"/>
      <c r="V53" s="295"/>
      <c r="W53" s="295"/>
      <c r="X53" s="295"/>
      <c r="Y53" s="295"/>
      <c r="Z53" s="295"/>
      <c r="AA53" s="295"/>
      <c r="AB53" s="295"/>
      <c r="AC53" s="295"/>
      <c r="AD53" s="295"/>
      <c r="AE53" s="295"/>
      <c r="AF53" s="295"/>
      <c r="AG53" s="295"/>
      <c r="AH53" s="295"/>
      <c r="AI53" s="295"/>
      <c r="AJ53" s="295"/>
      <c r="AK53" s="295"/>
      <c r="AL53" s="295"/>
    </row>
    <row r="54" spans="1:38" ht="18">
      <c r="A54" s="633" t="s">
        <v>155</v>
      </c>
      <c r="B54" s="634"/>
      <c r="C54" s="634"/>
      <c r="D54" s="634"/>
      <c r="E54" s="634"/>
      <c r="F54" s="634"/>
      <c r="G54" s="634"/>
      <c r="H54" s="634"/>
      <c r="I54" s="634"/>
      <c r="J54" s="634"/>
      <c r="K54" s="634"/>
      <c r="L54" s="634"/>
      <c r="M54" s="634"/>
      <c r="N54" s="634"/>
      <c r="O54" s="634"/>
      <c r="P54" s="634"/>
      <c r="Q54" s="634"/>
      <c r="R54" s="634"/>
      <c r="S54" s="635"/>
      <c r="U54" s="295"/>
      <c r="V54" s="295"/>
      <c r="W54" s="295"/>
      <c r="X54" s="295"/>
      <c r="Y54" s="295"/>
      <c r="Z54" s="295"/>
      <c r="AA54" s="295"/>
      <c r="AB54" s="295"/>
      <c r="AC54" s="295"/>
      <c r="AD54" s="295"/>
      <c r="AE54" s="295"/>
      <c r="AF54" s="295"/>
      <c r="AG54" s="295"/>
      <c r="AH54" s="295"/>
      <c r="AI54" s="295"/>
      <c r="AJ54" s="295"/>
      <c r="AK54" s="295"/>
      <c r="AL54" s="295"/>
    </row>
    <row r="55" spans="1:38">
      <c r="A55" s="636"/>
      <c r="B55" s="637" t="s">
        <v>146</v>
      </c>
      <c r="C55" s="637"/>
      <c r="D55" s="637"/>
      <c r="E55" s="637"/>
      <c r="F55" s="637"/>
      <c r="G55" s="637"/>
      <c r="H55" s="645" t="s">
        <v>79</v>
      </c>
      <c r="I55" s="637"/>
      <c r="J55" s="637"/>
      <c r="K55" s="637"/>
      <c r="L55" s="637"/>
      <c r="M55" s="637"/>
      <c r="N55" s="637" t="s">
        <v>147</v>
      </c>
      <c r="O55" s="637"/>
      <c r="P55" s="637"/>
      <c r="Q55" s="637"/>
      <c r="R55" s="637"/>
      <c r="S55" s="638"/>
      <c r="U55" s="295"/>
      <c r="V55" s="295"/>
      <c r="W55" s="295"/>
      <c r="X55" s="295"/>
      <c r="Y55" s="295"/>
      <c r="Z55" s="295"/>
      <c r="AA55" s="295"/>
      <c r="AB55" s="295"/>
      <c r="AC55" s="295"/>
      <c r="AD55" s="295"/>
      <c r="AE55" s="295"/>
      <c r="AF55" s="295"/>
      <c r="AG55" s="295"/>
      <c r="AH55" s="295"/>
      <c r="AI55" s="295"/>
      <c r="AJ55" s="295"/>
      <c r="AK55" s="295"/>
      <c r="AL55" s="295"/>
    </row>
    <row r="56" spans="1:38">
      <c r="A56" s="636"/>
      <c r="B56" s="240" t="s">
        <v>138</v>
      </c>
      <c r="C56" s="240" t="s">
        <v>139</v>
      </c>
      <c r="D56" s="240" t="s">
        <v>140</v>
      </c>
      <c r="E56" s="240" t="s">
        <v>141</v>
      </c>
      <c r="F56" s="240" t="s">
        <v>142</v>
      </c>
      <c r="G56" s="261"/>
      <c r="H56" s="240" t="s">
        <v>138</v>
      </c>
      <c r="I56" s="240" t="s">
        <v>139</v>
      </c>
      <c r="J56" s="240" t="s">
        <v>140</v>
      </c>
      <c r="K56" s="240" t="s">
        <v>141</v>
      </c>
      <c r="L56" s="240" t="s">
        <v>142</v>
      </c>
      <c r="M56" s="265"/>
      <c r="N56" s="240" t="s">
        <v>138</v>
      </c>
      <c r="O56" s="240" t="s">
        <v>139</v>
      </c>
      <c r="P56" s="240" t="s">
        <v>140</v>
      </c>
      <c r="Q56" s="240" t="s">
        <v>141</v>
      </c>
      <c r="R56" s="241" t="s">
        <v>142</v>
      </c>
      <c r="S56" s="273"/>
      <c r="U56" s="295"/>
      <c r="V56" s="295"/>
      <c r="W56" s="295"/>
      <c r="X56" s="295"/>
      <c r="Y56" s="295"/>
      <c r="Z56" s="295"/>
      <c r="AA56" s="295"/>
      <c r="AB56" s="295"/>
      <c r="AC56" s="295"/>
      <c r="AD56" s="295"/>
      <c r="AE56" s="295"/>
      <c r="AF56" s="295"/>
      <c r="AG56" s="295"/>
      <c r="AH56" s="295"/>
      <c r="AI56" s="295"/>
      <c r="AJ56" s="295"/>
      <c r="AK56" s="295"/>
      <c r="AL56" s="295"/>
    </row>
    <row r="57" spans="1:38">
      <c r="A57" s="131" t="s">
        <v>143</v>
      </c>
      <c r="B57" s="145">
        <v>27</v>
      </c>
      <c r="C57" s="145">
        <v>32</v>
      </c>
      <c r="D57" s="145">
        <v>41</v>
      </c>
      <c r="E57" s="145">
        <v>50</v>
      </c>
      <c r="F57" s="145">
        <v>54</v>
      </c>
      <c r="G57" s="262"/>
      <c r="H57" s="145">
        <v>15</v>
      </c>
      <c r="I57" s="145">
        <v>18</v>
      </c>
      <c r="J57" s="145">
        <v>22</v>
      </c>
      <c r="K57" s="145">
        <v>27</v>
      </c>
      <c r="L57" s="145">
        <v>30</v>
      </c>
      <c r="M57" s="266"/>
      <c r="N57" s="294">
        <v>11</v>
      </c>
      <c r="O57" s="294">
        <v>12</v>
      </c>
      <c r="P57" s="294">
        <v>15</v>
      </c>
      <c r="Q57" s="294">
        <v>18</v>
      </c>
      <c r="R57" s="294">
        <v>20</v>
      </c>
      <c r="S57" s="274"/>
      <c r="U57" s="295"/>
      <c r="V57" s="295"/>
      <c r="W57" s="295"/>
      <c r="X57" s="295"/>
      <c r="Y57" s="295"/>
      <c r="Z57" s="295"/>
      <c r="AA57" s="295"/>
      <c r="AB57" s="295"/>
      <c r="AC57" s="295"/>
      <c r="AD57" s="295"/>
      <c r="AE57" s="295"/>
      <c r="AF57" s="295"/>
      <c r="AG57" s="295"/>
      <c r="AH57" s="295"/>
      <c r="AI57" s="295"/>
      <c r="AJ57" s="295"/>
      <c r="AK57" s="295"/>
      <c r="AL57" s="295"/>
    </row>
    <row r="58" spans="1:38">
      <c r="A58" s="131" t="s">
        <v>144</v>
      </c>
      <c r="B58" s="150"/>
      <c r="C58" s="227">
        <v>53</v>
      </c>
      <c r="D58" s="227">
        <v>60</v>
      </c>
      <c r="E58" s="227">
        <v>72</v>
      </c>
      <c r="F58" s="227">
        <v>83</v>
      </c>
      <c r="G58" s="264"/>
      <c r="H58" s="260"/>
      <c r="I58" s="145">
        <v>29</v>
      </c>
      <c r="J58" s="145">
        <v>33</v>
      </c>
      <c r="K58" s="145">
        <v>39</v>
      </c>
      <c r="L58" s="145">
        <v>46</v>
      </c>
      <c r="M58" s="267"/>
      <c r="N58" s="153"/>
      <c r="O58" s="294">
        <v>19</v>
      </c>
      <c r="P58" s="294">
        <v>22</v>
      </c>
      <c r="Q58" s="294">
        <v>26</v>
      </c>
      <c r="R58" s="294">
        <v>31</v>
      </c>
      <c r="S58" s="275"/>
      <c r="U58" s="295"/>
      <c r="V58" s="295"/>
      <c r="W58" s="295"/>
      <c r="X58" s="295"/>
      <c r="Y58" s="295"/>
      <c r="Z58" s="295"/>
      <c r="AA58" s="295"/>
      <c r="AB58" s="295"/>
      <c r="AC58" s="295"/>
      <c r="AD58" s="295"/>
      <c r="AE58" s="295"/>
      <c r="AF58" s="295"/>
      <c r="AG58" s="295"/>
      <c r="AH58" s="295"/>
      <c r="AI58" s="295"/>
      <c r="AJ58" s="295"/>
      <c r="AK58" s="295"/>
      <c r="AL58" s="295"/>
    </row>
    <row r="59" spans="1:38">
      <c r="A59" s="151"/>
      <c r="B59" s="637" t="s">
        <v>153</v>
      </c>
      <c r="C59" s="637"/>
      <c r="D59" s="637"/>
      <c r="E59" s="637"/>
      <c r="F59" s="637"/>
      <c r="G59" s="637"/>
      <c r="H59" s="639"/>
      <c r="I59" s="640"/>
      <c r="J59" s="640"/>
      <c r="K59" s="640"/>
      <c r="L59" s="640"/>
      <c r="M59" s="268"/>
      <c r="N59" s="637" t="s">
        <v>154</v>
      </c>
      <c r="O59" s="637"/>
      <c r="P59" s="637"/>
      <c r="Q59" s="637"/>
      <c r="R59" s="641"/>
      <c r="S59" s="638"/>
      <c r="U59" s="295"/>
      <c r="V59" s="295"/>
      <c r="W59" s="295"/>
      <c r="X59" s="295"/>
      <c r="Y59" s="295"/>
      <c r="Z59" s="295"/>
      <c r="AA59" s="295"/>
      <c r="AB59" s="295"/>
      <c r="AC59" s="295"/>
      <c r="AD59" s="295"/>
      <c r="AE59" s="295"/>
      <c r="AF59" s="295"/>
      <c r="AG59" s="295"/>
      <c r="AH59" s="295"/>
      <c r="AI59" s="295"/>
      <c r="AJ59" s="295"/>
      <c r="AK59" s="295"/>
      <c r="AL59" s="295"/>
    </row>
    <row r="60" spans="1:38">
      <c r="A60" s="131" t="s">
        <v>143</v>
      </c>
      <c r="B60" s="230">
        <v>40</v>
      </c>
      <c r="C60" s="230">
        <v>47</v>
      </c>
      <c r="D60" s="230">
        <v>60</v>
      </c>
      <c r="E60" s="230">
        <v>73</v>
      </c>
      <c r="F60" s="230">
        <v>79</v>
      </c>
      <c r="G60" s="277"/>
      <c r="H60" s="639"/>
      <c r="I60" s="639"/>
      <c r="J60" s="639"/>
      <c r="K60" s="639"/>
      <c r="L60" s="639"/>
      <c r="M60" s="268"/>
      <c r="N60" s="145">
        <v>15</v>
      </c>
      <c r="O60" s="145">
        <v>18</v>
      </c>
      <c r="P60" s="145">
        <v>22</v>
      </c>
      <c r="Q60" s="145">
        <v>27</v>
      </c>
      <c r="R60" s="231">
        <v>29</v>
      </c>
      <c r="S60" s="284"/>
      <c r="U60" s="295"/>
      <c r="V60" s="295"/>
      <c r="W60" s="295"/>
      <c r="X60" s="295"/>
      <c r="Y60" s="295"/>
      <c r="Z60" s="295"/>
      <c r="AA60" s="295"/>
      <c r="AB60" s="295"/>
      <c r="AC60" s="295"/>
      <c r="AD60" s="295"/>
      <c r="AE60" s="295"/>
      <c r="AF60" s="295"/>
      <c r="AG60" s="295"/>
      <c r="AH60" s="295"/>
      <c r="AI60" s="295"/>
      <c r="AJ60" s="295"/>
      <c r="AK60" s="295"/>
      <c r="AL60" s="295"/>
    </row>
    <row r="61" spans="1:38">
      <c r="A61" s="131" t="s">
        <v>144</v>
      </c>
      <c r="B61" s="150"/>
      <c r="C61" s="227">
        <v>77</v>
      </c>
      <c r="D61" s="227">
        <v>88</v>
      </c>
      <c r="E61" s="227">
        <v>105</v>
      </c>
      <c r="F61" s="225">
        <v>121</v>
      </c>
      <c r="G61" s="278"/>
      <c r="H61" s="639"/>
      <c r="I61" s="639"/>
      <c r="J61" s="639"/>
      <c r="K61" s="639"/>
      <c r="L61" s="639"/>
      <c r="M61" s="269"/>
      <c r="N61" s="153"/>
      <c r="O61" s="145">
        <v>28</v>
      </c>
      <c r="P61" s="145">
        <v>32</v>
      </c>
      <c r="Q61" s="145">
        <v>38</v>
      </c>
      <c r="R61" s="231">
        <v>45</v>
      </c>
      <c r="S61" s="285"/>
      <c r="U61" s="295"/>
      <c r="V61" s="295"/>
      <c r="W61" s="295"/>
      <c r="X61" s="295"/>
      <c r="Y61" s="295"/>
      <c r="Z61" s="295"/>
      <c r="AA61" s="295"/>
      <c r="AB61" s="295"/>
      <c r="AC61" s="295"/>
      <c r="AD61" s="295"/>
      <c r="AE61" s="295"/>
      <c r="AF61" s="295"/>
      <c r="AG61" s="295"/>
      <c r="AH61" s="295"/>
      <c r="AI61" s="295"/>
      <c r="AJ61" s="295"/>
      <c r="AK61" s="295"/>
      <c r="AL61" s="295"/>
    </row>
    <row r="62" spans="1:38">
      <c r="A62" s="151"/>
      <c r="B62" s="637" t="s">
        <v>148</v>
      </c>
      <c r="C62" s="637"/>
      <c r="D62" s="637"/>
      <c r="E62" s="637"/>
      <c r="F62" s="637"/>
      <c r="G62" s="637"/>
      <c r="H62" s="639"/>
      <c r="I62" s="639"/>
      <c r="J62" s="639"/>
      <c r="K62" s="639"/>
      <c r="L62" s="639"/>
      <c r="M62" s="214"/>
      <c r="N62" s="637" t="s">
        <v>149</v>
      </c>
      <c r="O62" s="637"/>
      <c r="P62" s="637"/>
      <c r="Q62" s="637"/>
      <c r="R62" s="641"/>
      <c r="S62" s="638"/>
      <c r="U62" s="295"/>
      <c r="V62" s="295"/>
      <c r="W62" s="295"/>
      <c r="X62" s="295"/>
      <c r="Y62" s="295"/>
      <c r="Z62" s="295"/>
      <c r="AA62" s="295"/>
      <c r="AB62" s="295"/>
      <c r="AC62" s="295"/>
      <c r="AD62" s="295"/>
      <c r="AE62" s="295"/>
      <c r="AF62" s="295"/>
      <c r="AG62" s="295"/>
      <c r="AH62" s="295"/>
      <c r="AI62" s="295"/>
      <c r="AJ62" s="295"/>
      <c r="AK62" s="295"/>
      <c r="AL62" s="295"/>
    </row>
    <row r="63" spans="1:38">
      <c r="A63" s="131" t="s">
        <v>143</v>
      </c>
      <c r="B63" s="230">
        <v>31</v>
      </c>
      <c r="C63" s="230">
        <v>37</v>
      </c>
      <c r="D63" s="230">
        <v>47</v>
      </c>
      <c r="E63" s="230">
        <v>57</v>
      </c>
      <c r="F63" s="230">
        <v>62</v>
      </c>
      <c r="G63" s="277"/>
      <c r="H63" s="639"/>
      <c r="I63" s="639"/>
      <c r="J63" s="639"/>
      <c r="K63" s="639"/>
      <c r="L63" s="639"/>
      <c r="M63" s="214"/>
      <c r="N63" s="145">
        <v>12</v>
      </c>
      <c r="O63" s="145">
        <v>14</v>
      </c>
      <c r="P63" s="145">
        <v>17</v>
      </c>
      <c r="Q63" s="145">
        <v>21</v>
      </c>
      <c r="R63" s="231">
        <v>23</v>
      </c>
      <c r="S63" s="284"/>
      <c r="U63" s="295"/>
      <c r="V63" s="295"/>
      <c r="W63" s="295"/>
      <c r="X63" s="295"/>
      <c r="Y63" s="295"/>
      <c r="Z63" s="295"/>
      <c r="AA63" s="295"/>
      <c r="AB63" s="295"/>
      <c r="AC63" s="295"/>
      <c r="AD63" s="295"/>
      <c r="AE63" s="295"/>
      <c r="AF63" s="295"/>
      <c r="AG63" s="295"/>
      <c r="AH63" s="295"/>
      <c r="AI63" s="295"/>
      <c r="AJ63" s="295"/>
      <c r="AK63" s="295"/>
      <c r="AL63" s="295"/>
    </row>
    <row r="64" spans="1:38">
      <c r="A64" s="131" t="s">
        <v>144</v>
      </c>
      <c r="B64" s="149"/>
      <c r="C64" s="145">
        <v>60</v>
      </c>
      <c r="D64" s="145">
        <v>69</v>
      </c>
      <c r="E64" s="145">
        <v>82</v>
      </c>
      <c r="F64" s="132">
        <v>95</v>
      </c>
      <c r="G64" s="278"/>
      <c r="H64" s="642"/>
      <c r="I64" s="642"/>
      <c r="J64" s="642"/>
      <c r="K64" s="642"/>
      <c r="L64" s="642"/>
      <c r="M64" s="215"/>
      <c r="N64" s="153"/>
      <c r="O64" s="145">
        <v>22</v>
      </c>
      <c r="P64" s="145">
        <v>25</v>
      </c>
      <c r="Q64" s="145">
        <v>30</v>
      </c>
      <c r="R64" s="231">
        <v>35</v>
      </c>
      <c r="S64" s="285"/>
      <c r="U64" s="295"/>
      <c r="V64" s="295"/>
      <c r="W64" s="295"/>
      <c r="X64" s="295"/>
      <c r="Y64" s="295"/>
      <c r="Z64" s="295"/>
      <c r="AA64" s="295"/>
      <c r="AB64" s="295"/>
      <c r="AC64" s="295"/>
      <c r="AD64" s="295"/>
      <c r="AE64" s="295"/>
      <c r="AF64" s="295"/>
      <c r="AG64" s="295"/>
      <c r="AH64" s="295"/>
      <c r="AI64" s="295"/>
      <c r="AJ64" s="295"/>
      <c r="AK64" s="295"/>
      <c r="AL64" s="295"/>
    </row>
    <row r="65" spans="1:38">
      <c r="A65" s="128"/>
      <c r="S65" s="129"/>
      <c r="U65" s="295"/>
      <c r="V65" s="295"/>
      <c r="W65" s="295"/>
      <c r="X65" s="295"/>
      <c r="Y65" s="295"/>
      <c r="Z65" s="295"/>
      <c r="AA65" s="295"/>
      <c r="AB65" s="295"/>
      <c r="AC65" s="295"/>
      <c r="AD65" s="295"/>
      <c r="AE65" s="295"/>
      <c r="AF65" s="295"/>
      <c r="AG65" s="295"/>
      <c r="AH65" s="295"/>
      <c r="AI65" s="295"/>
      <c r="AJ65" s="295"/>
      <c r="AK65" s="295"/>
      <c r="AL65" s="295"/>
    </row>
    <row r="66" spans="1:38">
      <c r="A66" s="128"/>
      <c r="S66" s="129"/>
      <c r="U66" s="295"/>
      <c r="V66" s="295"/>
      <c r="W66" s="295"/>
      <c r="X66" s="295"/>
      <c r="Y66" s="295"/>
      <c r="Z66" s="295"/>
      <c r="AA66" s="295"/>
      <c r="AB66" s="295"/>
      <c r="AC66" s="295"/>
      <c r="AD66" s="295"/>
      <c r="AE66" s="295"/>
      <c r="AF66" s="295"/>
      <c r="AG66" s="295"/>
      <c r="AH66" s="295"/>
      <c r="AI66" s="295"/>
      <c r="AJ66" s="295"/>
      <c r="AK66" s="295"/>
      <c r="AL66" s="295"/>
    </row>
    <row r="67" spans="1:38" ht="18">
      <c r="A67" s="633" t="s">
        <v>156</v>
      </c>
      <c r="B67" s="634"/>
      <c r="C67" s="634"/>
      <c r="D67" s="634"/>
      <c r="E67" s="634"/>
      <c r="F67" s="634"/>
      <c r="G67" s="634"/>
      <c r="H67" s="634"/>
      <c r="I67" s="634"/>
      <c r="J67" s="634"/>
      <c r="K67" s="634"/>
      <c r="L67" s="634"/>
      <c r="M67" s="634"/>
      <c r="N67" s="634"/>
      <c r="O67" s="634"/>
      <c r="P67" s="634"/>
      <c r="Q67" s="634"/>
      <c r="R67" s="634"/>
      <c r="S67" s="635"/>
      <c r="U67" s="295"/>
      <c r="V67" s="295"/>
      <c r="W67" s="295"/>
      <c r="X67" s="295"/>
      <c r="Y67" s="295"/>
      <c r="Z67" s="295"/>
      <c r="AA67" s="295"/>
      <c r="AB67" s="295"/>
      <c r="AC67" s="295"/>
      <c r="AD67" s="295"/>
      <c r="AE67" s="295"/>
      <c r="AF67" s="295"/>
      <c r="AG67" s="295"/>
      <c r="AH67" s="295"/>
      <c r="AI67" s="295"/>
      <c r="AJ67" s="295"/>
      <c r="AK67" s="295"/>
      <c r="AL67" s="295"/>
    </row>
    <row r="68" spans="1:38">
      <c r="A68" s="636"/>
      <c r="B68" s="637" t="s">
        <v>77</v>
      </c>
      <c r="C68" s="637"/>
      <c r="D68" s="637"/>
      <c r="E68" s="637"/>
      <c r="F68" s="637"/>
      <c r="G68" s="637"/>
      <c r="H68" s="637" t="s">
        <v>79</v>
      </c>
      <c r="I68" s="637"/>
      <c r="J68" s="637"/>
      <c r="K68" s="637"/>
      <c r="L68" s="637"/>
      <c r="M68" s="637"/>
      <c r="N68" s="637" t="s">
        <v>78</v>
      </c>
      <c r="O68" s="637"/>
      <c r="P68" s="637"/>
      <c r="Q68" s="637"/>
      <c r="R68" s="637"/>
      <c r="S68" s="638"/>
      <c r="U68" s="295"/>
      <c r="V68" s="295"/>
      <c r="W68" s="295"/>
      <c r="X68" s="295"/>
      <c r="Y68" s="295"/>
      <c r="Z68" s="295"/>
      <c r="AA68" s="295"/>
      <c r="AB68" s="295"/>
      <c r="AC68" s="295"/>
      <c r="AD68" s="295"/>
      <c r="AE68" s="295"/>
      <c r="AF68" s="295"/>
      <c r="AG68" s="295"/>
      <c r="AH68" s="295"/>
      <c r="AI68" s="295"/>
      <c r="AJ68" s="295"/>
      <c r="AK68" s="295"/>
      <c r="AL68" s="295"/>
    </row>
    <row r="69" spans="1:38">
      <c r="A69" s="636"/>
      <c r="B69" s="240" t="s">
        <v>138</v>
      </c>
      <c r="C69" s="240" t="s">
        <v>139</v>
      </c>
      <c r="D69" s="240" t="s">
        <v>140</v>
      </c>
      <c r="E69" s="240" t="s">
        <v>141</v>
      </c>
      <c r="F69" s="240" t="s">
        <v>142</v>
      </c>
      <c r="G69" s="261"/>
      <c r="H69" s="240" t="s">
        <v>138</v>
      </c>
      <c r="I69" s="240" t="s">
        <v>139</v>
      </c>
      <c r="J69" s="240" t="s">
        <v>140</v>
      </c>
      <c r="K69" s="240" t="s">
        <v>141</v>
      </c>
      <c r="L69" s="240" t="s">
        <v>142</v>
      </c>
      <c r="M69" s="265"/>
      <c r="N69" s="240" t="s">
        <v>138</v>
      </c>
      <c r="O69" s="240" t="s">
        <v>139</v>
      </c>
      <c r="P69" s="240" t="s">
        <v>140</v>
      </c>
      <c r="Q69" s="240" t="s">
        <v>141</v>
      </c>
      <c r="R69" s="241" t="s">
        <v>142</v>
      </c>
      <c r="S69" s="273"/>
      <c r="U69" s="295"/>
      <c r="V69" s="295"/>
      <c r="W69" s="295"/>
      <c r="X69" s="295"/>
      <c r="Y69" s="295"/>
      <c r="Z69" s="295"/>
      <c r="AA69" s="295"/>
      <c r="AB69" s="295"/>
      <c r="AC69" s="295"/>
      <c r="AD69" s="295"/>
      <c r="AE69" s="295"/>
      <c r="AF69" s="295"/>
      <c r="AG69" s="295"/>
      <c r="AH69" s="295"/>
      <c r="AI69" s="295"/>
      <c r="AJ69" s="295"/>
      <c r="AK69" s="295"/>
      <c r="AL69" s="295"/>
    </row>
    <row r="70" spans="1:38">
      <c r="A70" s="131" t="s">
        <v>143</v>
      </c>
      <c r="B70" s="145">
        <v>47</v>
      </c>
      <c r="C70" s="145">
        <v>55</v>
      </c>
      <c r="D70" s="145">
        <v>63</v>
      </c>
      <c r="E70" s="145">
        <v>72</v>
      </c>
      <c r="F70" s="145">
        <v>80</v>
      </c>
      <c r="G70" s="262"/>
      <c r="H70" s="145">
        <v>47</v>
      </c>
      <c r="I70" s="145">
        <v>52</v>
      </c>
      <c r="J70" s="145">
        <v>57</v>
      </c>
      <c r="K70" s="145">
        <v>61</v>
      </c>
      <c r="L70" s="145">
        <v>66</v>
      </c>
      <c r="M70" s="266"/>
      <c r="N70" s="145">
        <v>12</v>
      </c>
      <c r="O70" s="145">
        <v>14</v>
      </c>
      <c r="P70" s="145">
        <v>16</v>
      </c>
      <c r="Q70" s="145">
        <v>18</v>
      </c>
      <c r="R70" s="231">
        <v>20</v>
      </c>
      <c r="S70" s="274"/>
      <c r="U70" s="295"/>
      <c r="V70" s="295"/>
      <c r="W70" s="295"/>
      <c r="X70" s="295"/>
      <c r="Y70" s="295"/>
      <c r="Z70" s="295"/>
      <c r="AA70" s="295"/>
      <c r="AB70" s="295"/>
      <c r="AC70" s="295"/>
      <c r="AD70" s="295"/>
      <c r="AE70" s="295"/>
      <c r="AF70" s="295"/>
      <c r="AG70" s="295"/>
      <c r="AH70" s="295"/>
      <c r="AI70" s="295"/>
      <c r="AJ70" s="295"/>
      <c r="AK70" s="295"/>
      <c r="AL70" s="295"/>
    </row>
    <row r="71" spans="1:38" ht="15" thickBot="1">
      <c r="A71" s="154" t="s">
        <v>144</v>
      </c>
      <c r="B71" s="155"/>
      <c r="C71" s="156">
        <v>79</v>
      </c>
      <c r="D71" s="156">
        <v>90</v>
      </c>
      <c r="E71" s="156">
        <v>102</v>
      </c>
      <c r="F71" s="156">
        <v>113</v>
      </c>
      <c r="G71" s="263"/>
      <c r="H71" s="259"/>
      <c r="I71" s="156">
        <v>97</v>
      </c>
      <c r="J71" s="156">
        <v>106</v>
      </c>
      <c r="K71" s="156">
        <v>114</v>
      </c>
      <c r="L71" s="156">
        <v>120</v>
      </c>
      <c r="M71" s="270"/>
      <c r="N71" s="259"/>
      <c r="O71" s="156">
        <v>20</v>
      </c>
      <c r="P71" s="156">
        <v>23</v>
      </c>
      <c r="Q71" s="156">
        <v>25</v>
      </c>
      <c r="R71" s="233">
        <v>28</v>
      </c>
      <c r="S71" s="276"/>
      <c r="U71" s="295"/>
      <c r="V71" s="295"/>
      <c r="W71" s="295"/>
      <c r="X71" s="295"/>
      <c r="Y71" s="295"/>
      <c r="Z71" s="295"/>
      <c r="AA71" s="295"/>
      <c r="AB71" s="295"/>
      <c r="AC71" s="295"/>
      <c r="AD71" s="295"/>
      <c r="AE71" s="295"/>
      <c r="AF71" s="295"/>
      <c r="AG71" s="295"/>
      <c r="AH71" s="295"/>
      <c r="AI71" s="295"/>
      <c r="AJ71" s="295"/>
      <c r="AK71" s="295"/>
      <c r="AL71" s="295"/>
    </row>
    <row r="72" spans="1:38">
      <c r="AL72" s="295"/>
    </row>
  </sheetData>
  <sheetProtection selectLockedCells="1" selectUnlockedCells="1"/>
  <mergeCells count="56">
    <mergeCell ref="A1:S1"/>
    <mergeCell ref="A4:S4"/>
    <mergeCell ref="A5:A6"/>
    <mergeCell ref="N5:S5"/>
    <mergeCell ref="B5:G5"/>
    <mergeCell ref="H5:M5"/>
    <mergeCell ref="A11:S11"/>
    <mergeCell ref="A12:A13"/>
    <mergeCell ref="N12:S12"/>
    <mergeCell ref="H16:L18"/>
    <mergeCell ref="N16:S16"/>
    <mergeCell ref="B12:G12"/>
    <mergeCell ref="B16:G16"/>
    <mergeCell ref="H12:M12"/>
    <mergeCell ref="B59:G59"/>
    <mergeCell ref="B55:G55"/>
    <mergeCell ref="H55:M55"/>
    <mergeCell ref="A21:S21"/>
    <mergeCell ref="A22:A23"/>
    <mergeCell ref="N22:S22"/>
    <mergeCell ref="A33:S33"/>
    <mergeCell ref="A27:S27"/>
    <mergeCell ref="A28:A29"/>
    <mergeCell ref="B28:G28"/>
    <mergeCell ref="H28:M28"/>
    <mergeCell ref="N28:S28"/>
    <mergeCell ref="H34:M34"/>
    <mergeCell ref="H22:M22"/>
    <mergeCell ref="B22:G22"/>
    <mergeCell ref="B34:G34"/>
    <mergeCell ref="H48:L50"/>
    <mergeCell ref="N48:S48"/>
    <mergeCell ref="B48:G48"/>
    <mergeCell ref="B68:G68"/>
    <mergeCell ref="H68:M68"/>
    <mergeCell ref="N59:S59"/>
    <mergeCell ref="A67:S67"/>
    <mergeCell ref="A68:A69"/>
    <mergeCell ref="N68:S68"/>
    <mergeCell ref="A54:S54"/>
    <mergeCell ref="A55:A56"/>
    <mergeCell ref="N55:S55"/>
    <mergeCell ref="H62:L64"/>
    <mergeCell ref="N62:S62"/>
    <mergeCell ref="H59:L61"/>
    <mergeCell ref="B62:G62"/>
    <mergeCell ref="A34:A35"/>
    <mergeCell ref="N34:S34"/>
    <mergeCell ref="H38:L40"/>
    <mergeCell ref="N38:S38"/>
    <mergeCell ref="H43:M43"/>
    <mergeCell ref="A42:S42"/>
    <mergeCell ref="A43:A44"/>
    <mergeCell ref="N43:S43"/>
    <mergeCell ref="B38:G38"/>
    <mergeCell ref="B43:G4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8FAF-A3F7-4F4C-8AF4-0DE29BB2D53D}">
  <sheetPr codeName="Feuil14">
    <pageSetUpPr fitToPage="1"/>
  </sheetPr>
  <dimension ref="A1:M124"/>
  <sheetViews>
    <sheetView topLeftCell="A83" zoomScale="80" zoomScaleNormal="80" workbookViewId="0">
      <selection activeCell="D90" sqref="D90"/>
    </sheetView>
  </sheetViews>
  <sheetFormatPr baseColWidth="10"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578" t="s">
        <v>0</v>
      </c>
      <c r="B1" s="579"/>
      <c r="C1" s="579"/>
      <c r="D1" s="579"/>
      <c r="E1" s="579"/>
      <c r="F1" s="579"/>
      <c r="G1" s="579"/>
      <c r="H1" s="580"/>
    </row>
    <row r="2" spans="1:8" ht="15" thickBot="1">
      <c r="A2" s="1" t="s">
        <v>1</v>
      </c>
      <c r="B2" s="581"/>
      <c r="C2" s="582"/>
      <c r="D2" s="582"/>
      <c r="E2" s="2" t="s">
        <v>2</v>
      </c>
      <c r="F2" s="175"/>
      <c r="G2" s="2" t="s">
        <v>3</v>
      </c>
      <c r="H2" s="176"/>
    </row>
    <row r="3" spans="1:8">
      <c r="A3" s="3"/>
      <c r="B3" s="4"/>
      <c r="C3" s="4"/>
      <c r="D3" s="4"/>
      <c r="E3" s="5"/>
      <c r="F3" s="5"/>
      <c r="G3" s="5"/>
      <c r="H3" s="6"/>
    </row>
    <row r="4" spans="1:8">
      <c r="A4" s="7" t="s">
        <v>4</v>
      </c>
      <c r="B4" s="177"/>
      <c r="C4" s="177"/>
      <c r="D4" s="177"/>
      <c r="E4" s="5"/>
      <c r="F4" s="5" t="s">
        <v>5</v>
      </c>
      <c r="G4" s="8"/>
      <c r="H4" s="9">
        <v>2023</v>
      </c>
    </row>
    <row r="5" spans="1:8" ht="15" thickBot="1">
      <c r="A5" s="3"/>
      <c r="B5" s="4"/>
      <c r="C5" s="4"/>
      <c r="D5" s="4"/>
      <c r="E5" s="5"/>
      <c r="F5" s="5"/>
      <c r="G5" s="5"/>
      <c r="H5" s="6"/>
    </row>
    <row r="6" spans="1:8" ht="15" thickBot="1">
      <c r="A6" s="583" t="s">
        <v>6</v>
      </c>
      <c r="B6" s="584"/>
      <c r="C6" s="584"/>
      <c r="D6" s="584"/>
      <c r="E6" s="584"/>
      <c r="F6" s="584"/>
      <c r="G6" s="584"/>
      <c r="H6" s="585"/>
    </row>
    <row r="7" spans="1:8">
      <c r="A7" s="10" t="s">
        <v>7</v>
      </c>
      <c r="B7" s="586"/>
      <c r="C7" s="587"/>
      <c r="D7" s="587"/>
      <c r="E7" s="587"/>
      <c r="F7" s="587"/>
      <c r="G7" s="11" t="s">
        <v>8</v>
      </c>
      <c r="H7" s="178"/>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9"/>
      <c r="C10" s="179"/>
      <c r="D10" s="179"/>
      <c r="E10" s="22" t="s">
        <v>191</v>
      </c>
      <c r="F10" s="179"/>
      <c r="G10" s="23"/>
      <c r="H10" s="180"/>
    </row>
    <row r="11" spans="1:8">
      <c r="A11" s="21"/>
      <c r="B11" s="23"/>
      <c r="C11" s="23"/>
      <c r="D11" s="23"/>
      <c r="E11" s="23"/>
      <c r="F11" s="23"/>
      <c r="G11" s="23"/>
      <c r="H11" s="6"/>
    </row>
    <row r="12" spans="1:8">
      <c r="A12" s="24" t="s">
        <v>15</v>
      </c>
      <c r="B12" s="25">
        <v>1000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81"/>
      <c r="C16" s="5"/>
      <c r="D16" s="38" t="s">
        <v>20</v>
      </c>
      <c r="E16" s="181"/>
      <c r="F16" s="39"/>
      <c r="G16" s="5"/>
      <c r="H16" s="6"/>
    </row>
    <row r="17" spans="1:13">
      <c r="A17" s="24"/>
      <c r="B17" s="5"/>
      <c r="C17" s="5"/>
      <c r="D17" s="31"/>
      <c r="E17" s="39"/>
      <c r="F17" s="39"/>
      <c r="G17" s="5"/>
      <c r="H17" s="6"/>
    </row>
    <row r="18" spans="1:13">
      <c r="A18" s="24" t="s">
        <v>21</v>
      </c>
      <c r="B18" s="40"/>
      <c r="C18" s="40"/>
      <c r="D18" s="31"/>
      <c r="E18" s="41" t="s">
        <v>22</v>
      </c>
      <c r="F18" s="182"/>
      <c r="G18" s="182"/>
      <c r="H18" s="6"/>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83"/>
      <c r="C22" s="183"/>
      <c r="D22" s="183"/>
      <c r="E22" s="183"/>
      <c r="F22" s="183"/>
      <c r="G22" s="27" t="s">
        <v>26</v>
      </c>
      <c r="H22" s="184"/>
    </row>
    <row r="23" spans="1:13">
      <c r="A23" s="50" t="s">
        <v>27</v>
      </c>
      <c r="B23" s="185">
        <v>0</v>
      </c>
      <c r="C23" s="185">
        <v>0</v>
      </c>
      <c r="D23" s="185">
        <v>0</v>
      </c>
      <c r="E23" s="185">
        <v>0</v>
      </c>
      <c r="F23" s="185">
        <v>0</v>
      </c>
      <c r="G23" s="51"/>
      <c r="H23" s="186">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87">
        <v>0</v>
      </c>
      <c r="C26" s="56" t="s">
        <v>30</v>
      </c>
      <c r="D26" s="54"/>
      <c r="E26" s="54"/>
      <c r="F26" s="54"/>
      <c r="G26" s="54"/>
      <c r="H26" s="6"/>
    </row>
    <row r="27" spans="1:13" ht="14.25" customHeight="1">
      <c r="A27" s="588" t="s">
        <v>31</v>
      </c>
      <c r="B27" s="55"/>
      <c r="C27" s="56"/>
      <c r="D27" s="54"/>
      <c r="E27" s="54"/>
      <c r="F27" s="54"/>
      <c r="G27" s="54"/>
      <c r="H27" s="6"/>
    </row>
    <row r="28" spans="1:13">
      <c r="A28" s="588"/>
      <c r="B28" s="201"/>
      <c r="C28" s="56"/>
      <c r="D28" s="54"/>
      <c r="E28" s="54"/>
      <c r="F28" s="54"/>
      <c r="G28" s="54"/>
      <c r="H28" s="6"/>
    </row>
    <row r="29" spans="1:13" ht="15" thickBot="1">
      <c r="A29" s="57"/>
      <c r="B29" s="58"/>
      <c r="C29" s="59"/>
      <c r="D29" s="58"/>
      <c r="E29" s="58"/>
      <c r="F29" s="58"/>
      <c r="G29" s="58"/>
      <c r="H29" s="60"/>
      <c r="I29" s="199"/>
      <c r="J29" s="199"/>
      <c r="K29" s="199"/>
      <c r="L29" s="199"/>
    </row>
    <row r="30" spans="1:13" ht="15" thickBot="1">
      <c r="A30" s="583" t="s">
        <v>32</v>
      </c>
      <c r="B30" s="589"/>
      <c r="C30" s="584"/>
      <c r="D30" s="584"/>
      <c r="E30" s="584"/>
      <c r="F30" s="584"/>
      <c r="G30" s="584"/>
      <c r="H30" s="585"/>
      <c r="I30" s="199"/>
      <c r="J30" s="199"/>
      <c r="K30" s="199"/>
      <c r="L30" s="199"/>
    </row>
    <row r="31" spans="1:13">
      <c r="A31" s="61"/>
      <c r="B31" s="62"/>
      <c r="C31" s="62"/>
      <c r="D31" s="62"/>
      <c r="E31" s="62"/>
      <c r="F31" s="62"/>
      <c r="G31" s="62"/>
      <c r="H31" s="63"/>
      <c r="I31" s="199"/>
      <c r="J31" s="199"/>
      <c r="K31" s="199"/>
      <c r="L31" s="199"/>
    </row>
    <row r="32" spans="1:13">
      <c r="A32" s="64" t="s">
        <v>33</v>
      </c>
      <c r="B32" s="65"/>
      <c r="C32" s="66">
        <f>B12</f>
        <v>1000</v>
      </c>
      <c r="D32" s="5"/>
      <c r="E32" s="54"/>
      <c r="F32" s="54"/>
      <c r="G32" s="54"/>
      <c r="H32" s="6"/>
      <c r="I32" s="199"/>
      <c r="J32" s="199"/>
      <c r="K32" s="199"/>
      <c r="L32" s="199"/>
      <c r="M32" s="173"/>
    </row>
    <row r="33" spans="1:13">
      <c r="A33" s="64" t="s">
        <v>34</v>
      </c>
      <c r="B33" s="67" t="s">
        <v>35</v>
      </c>
      <c r="C33" s="68">
        <f>B23+C23+D23+E23+F23+H23</f>
        <v>0</v>
      </c>
      <c r="D33" s="26" t="s">
        <v>36</v>
      </c>
      <c r="E33" s="69"/>
      <c r="F33" s="69"/>
      <c r="G33" s="5"/>
      <c r="H33" s="6"/>
      <c r="I33" s="199"/>
      <c r="J33" s="199"/>
      <c r="K33" s="199"/>
      <c r="L33" s="199"/>
      <c r="M33" s="173"/>
    </row>
    <row r="34" spans="1:13">
      <c r="A34" s="64" t="s">
        <v>37</v>
      </c>
      <c r="B34" s="70" t="s">
        <v>35</v>
      </c>
      <c r="C34" s="71">
        <f>$B$26</f>
        <v>0</v>
      </c>
      <c r="D34" s="26" t="s">
        <v>38</v>
      </c>
      <c r="E34" s="69"/>
      <c r="F34" s="69"/>
      <c r="G34" s="5"/>
      <c r="H34" s="6"/>
      <c r="I34" s="173"/>
      <c r="J34" s="173"/>
      <c r="K34" s="173"/>
      <c r="L34" s="173"/>
      <c r="M34" s="173"/>
    </row>
    <row r="35" spans="1:13">
      <c r="A35" s="33" t="s">
        <v>39</v>
      </c>
      <c r="B35" s="72" t="s">
        <v>40</v>
      </c>
      <c r="C35" s="73">
        <f>C32-C33-C34</f>
        <v>1000</v>
      </c>
      <c r="D35" s="69"/>
      <c r="E35" s="69"/>
      <c r="F35" s="69"/>
      <c r="G35" s="5"/>
      <c r="H35" s="6"/>
      <c r="I35" s="174">
        <f>0.25*C35</f>
        <v>250</v>
      </c>
      <c r="J35" s="173"/>
      <c r="K35" s="173" t="s">
        <v>41</v>
      </c>
      <c r="L35" s="173"/>
      <c r="M35" s="173"/>
    </row>
    <row r="36" spans="1:13" ht="15" thickBot="1">
      <c r="A36" s="64"/>
      <c r="B36" s="65"/>
      <c r="C36" s="74"/>
      <c r="D36" s="69"/>
      <c r="E36" s="69"/>
      <c r="F36" s="69"/>
      <c r="G36" s="5"/>
      <c r="H36" s="6"/>
      <c r="I36" s="173"/>
      <c r="J36" s="173"/>
      <c r="K36" s="173"/>
      <c r="L36" s="173"/>
      <c r="M36" s="173"/>
    </row>
    <row r="37" spans="1:13">
      <c r="A37" s="590" t="s">
        <v>42</v>
      </c>
      <c r="B37" s="589"/>
      <c r="C37" s="589"/>
      <c r="D37" s="589"/>
      <c r="E37" s="589"/>
      <c r="F37" s="589"/>
      <c r="G37" s="589"/>
      <c r="H37" s="591"/>
      <c r="I37" s="173"/>
      <c r="J37" s="173"/>
      <c r="K37" s="173"/>
      <c r="L37" s="173"/>
    </row>
    <row r="38" spans="1:13" ht="25">
      <c r="A38" s="75"/>
      <c r="B38" s="592" t="s">
        <v>43</v>
      </c>
      <c r="C38" s="593"/>
      <c r="D38" s="203" t="s">
        <v>44</v>
      </c>
      <c r="E38" s="204" t="s">
        <v>45</v>
      </c>
      <c r="F38" s="76" t="s">
        <v>46</v>
      </c>
      <c r="G38" s="594" t="s">
        <v>47</v>
      </c>
      <c r="H38" s="595"/>
      <c r="I38" s="173"/>
      <c r="J38" s="173"/>
      <c r="K38" s="173"/>
      <c r="L38" s="173"/>
    </row>
    <row r="39" spans="1:13">
      <c r="A39" s="77">
        <v>1</v>
      </c>
      <c r="B39" s="596"/>
      <c r="C39" s="597"/>
      <c r="D39" s="188"/>
      <c r="E39" s="188">
        <v>0</v>
      </c>
      <c r="F39" s="171" t="str">
        <f>IF(E39&gt;0,(IFERROR(VLOOKUP(E10,'VLOOKUP 2'!$A$27:$B$33,2,FALSE),"")),"")</f>
        <v/>
      </c>
      <c r="G39" s="598">
        <f>SUM(D39:E39)</f>
        <v>0</v>
      </c>
      <c r="H39" s="599"/>
      <c r="I39" s="199"/>
      <c r="J39" s="199"/>
      <c r="K39" s="199"/>
      <c r="L39" s="199"/>
    </row>
    <row r="40" spans="1:13">
      <c r="A40" s="77">
        <v>2</v>
      </c>
      <c r="B40" s="596"/>
      <c r="C40" s="597"/>
      <c r="D40" s="188">
        <v>0</v>
      </c>
      <c r="E40" s="188">
        <v>0</v>
      </c>
      <c r="F40" s="171" t="str">
        <f>IF(E40&gt;0,(IFERROR(VLOOKUP(E10,'VLOOKUP 2'!$A$27:$B$33,2,FALSE),"")),"")</f>
        <v/>
      </c>
      <c r="G40" s="598">
        <f t="shared" ref="G40:G46" si="0">SUM(D40:E40)</f>
        <v>0</v>
      </c>
      <c r="H40" s="599"/>
    </row>
    <row r="41" spans="1:13">
      <c r="A41" s="77">
        <v>3</v>
      </c>
      <c r="B41" s="596"/>
      <c r="C41" s="597"/>
      <c r="D41" s="188">
        <v>0</v>
      </c>
      <c r="E41" s="188">
        <v>0</v>
      </c>
      <c r="F41" s="171" t="str">
        <f>IF(E41&gt;0,(IFERROR(VLOOKUP(E10,'VLOOKUP 2'!$A$27:$B$33,2,FALSE),"")),"")</f>
        <v/>
      </c>
      <c r="G41" s="598">
        <f t="shared" si="0"/>
        <v>0</v>
      </c>
      <c r="H41" s="599"/>
    </row>
    <row r="42" spans="1:13">
      <c r="A42" s="77">
        <v>4</v>
      </c>
      <c r="B42" s="596"/>
      <c r="C42" s="597"/>
      <c r="D42" s="188">
        <v>0</v>
      </c>
      <c r="E42" s="188">
        <v>0</v>
      </c>
      <c r="F42" s="171" t="str">
        <f>IF(E42&gt;0,(IFERROR(VLOOKUP(E10,'VLOOKUP 2'!$A$27:$B$33,2,FALSE),"")),"")</f>
        <v/>
      </c>
      <c r="G42" s="598">
        <f t="shared" si="0"/>
        <v>0</v>
      </c>
      <c r="H42" s="599"/>
    </row>
    <row r="43" spans="1:13">
      <c r="A43" s="77">
        <v>5</v>
      </c>
      <c r="B43" s="596"/>
      <c r="C43" s="597"/>
      <c r="D43" s="188">
        <v>0</v>
      </c>
      <c r="E43" s="188">
        <v>0</v>
      </c>
      <c r="F43" s="171" t="str">
        <f>IF(E43&gt;0,(IFERROR(VLOOKUP(E10,'VLOOKUP 2'!$A$27:$B$33,2,FALSE),"")),"")</f>
        <v/>
      </c>
      <c r="G43" s="598">
        <f t="shared" si="0"/>
        <v>0</v>
      </c>
      <c r="H43" s="599"/>
    </row>
    <row r="44" spans="1:13">
      <c r="A44" s="77">
        <v>6</v>
      </c>
      <c r="B44" s="596"/>
      <c r="C44" s="597"/>
      <c r="D44" s="188">
        <v>0</v>
      </c>
      <c r="E44" s="188">
        <v>0</v>
      </c>
      <c r="F44" s="171" t="str">
        <f>IF(E44&gt;0,(IFERROR(VLOOKUP(E10,'VLOOKUP 2'!$A$27:$B$33,2,FALSE),"")),"")</f>
        <v/>
      </c>
      <c r="G44" s="598">
        <f t="shared" si="0"/>
        <v>0</v>
      </c>
      <c r="H44" s="599"/>
    </row>
    <row r="45" spans="1:13">
      <c r="A45" s="77">
        <v>7</v>
      </c>
      <c r="B45" s="596"/>
      <c r="C45" s="597"/>
      <c r="D45" s="188">
        <v>0</v>
      </c>
      <c r="E45" s="188">
        <v>0</v>
      </c>
      <c r="F45" s="171" t="str">
        <f>IF(E45&gt;0,(IFERROR(VLOOKUP(E10,'VLOOKUP 2'!$A$27:$B$33,2,FALSE),"")),"")</f>
        <v/>
      </c>
      <c r="G45" s="598">
        <f t="shared" si="0"/>
        <v>0</v>
      </c>
      <c r="H45" s="599"/>
    </row>
    <row r="46" spans="1:13">
      <c r="A46" s="77">
        <v>8</v>
      </c>
      <c r="B46" s="602"/>
      <c r="C46" s="603"/>
      <c r="D46" s="189">
        <v>0</v>
      </c>
      <c r="E46" s="189">
        <v>0</v>
      </c>
      <c r="F46" s="172" t="str">
        <f>IF(E46&gt;0,(IFERROR(VLOOKUP(E10,'VLOOKUP 2'!$A$27:$B$33,2,FALSE),"")),"")</f>
        <v/>
      </c>
      <c r="G46" s="604">
        <f t="shared" si="0"/>
        <v>0</v>
      </c>
      <c r="H46" s="605"/>
    </row>
    <row r="47" spans="1:13">
      <c r="A47" s="78"/>
      <c r="B47" s="606" t="s">
        <v>48</v>
      </c>
      <c r="C47" s="606"/>
      <c r="D47" s="606"/>
      <c r="E47" s="606"/>
      <c r="F47" s="606"/>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607" t="str">
        <f>$B$47</f>
        <v>Monthly total income for all occupants that do not have shelter component</v>
      </c>
      <c r="B50" s="608"/>
      <c r="C50" s="608"/>
      <c r="D50" s="82">
        <f>$H$47</f>
        <v>0</v>
      </c>
      <c r="E50" s="5" t="s">
        <v>49</v>
      </c>
      <c r="F50" s="5"/>
      <c r="G50" s="5"/>
      <c r="H50" s="6"/>
    </row>
    <row r="51" spans="1:8">
      <c r="A51" s="64" t="s">
        <v>17</v>
      </c>
      <c r="B51" s="5"/>
      <c r="C51" s="83"/>
      <c r="D51" s="84">
        <f>$H$12</f>
        <v>0.3</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609" t="s">
        <v>55</v>
      </c>
      <c r="B54" s="610"/>
      <c r="C54" s="610"/>
      <c r="D54" s="610"/>
      <c r="E54" s="610"/>
      <c r="F54" s="610"/>
      <c r="G54" s="88" t="str">
        <f>IF(H48&gt;0,"TO BE COMPLETED","LEAVE SECTION BLANK")</f>
        <v>LEAVE SECTION BLANK</v>
      </c>
      <c r="H54" s="202"/>
    </row>
    <row r="55" spans="1:8" ht="25.5" customHeight="1">
      <c r="A55" s="89"/>
      <c r="B55" s="592" t="s">
        <v>43</v>
      </c>
      <c r="C55" s="593"/>
      <c r="D55" s="76" t="s">
        <v>56</v>
      </c>
      <c r="E55" s="600" t="s">
        <v>57</v>
      </c>
      <c r="F55" s="601"/>
      <c r="G55" s="5"/>
      <c r="H55" s="6"/>
    </row>
    <row r="56" spans="1:8">
      <c r="A56" s="77">
        <v>1</v>
      </c>
      <c r="B56" s="611" t="str">
        <f>IF(F39="Yes",B39,"")</f>
        <v/>
      </c>
      <c r="C56" s="612"/>
      <c r="D56" s="190"/>
      <c r="E56" s="613">
        <v>0</v>
      </c>
      <c r="F56" s="614"/>
      <c r="G56" s="5"/>
      <c r="H56" s="6"/>
    </row>
    <row r="57" spans="1:8">
      <c r="A57" s="77">
        <v>2</v>
      </c>
      <c r="B57" s="611" t="str">
        <f>IF(F40="Yes",B40,"")</f>
        <v/>
      </c>
      <c r="C57" s="612"/>
      <c r="D57" s="190"/>
      <c r="E57" s="613">
        <v>0</v>
      </c>
      <c r="F57" s="614"/>
      <c r="G57" s="5"/>
      <c r="H57" s="6"/>
    </row>
    <row r="58" spans="1:8">
      <c r="A58" s="77">
        <v>3</v>
      </c>
      <c r="B58" s="611" t="str">
        <f t="shared" ref="B58:B63" si="1">IF(F41="Yes",B41,"")</f>
        <v/>
      </c>
      <c r="C58" s="612"/>
      <c r="D58" s="190"/>
      <c r="E58" s="613">
        <v>0</v>
      </c>
      <c r="F58" s="614"/>
      <c r="G58" s="5"/>
      <c r="H58" s="6"/>
    </row>
    <row r="59" spans="1:8">
      <c r="A59" s="77">
        <v>4</v>
      </c>
      <c r="B59" s="611" t="str">
        <f t="shared" si="1"/>
        <v/>
      </c>
      <c r="C59" s="612"/>
      <c r="D59" s="190"/>
      <c r="E59" s="613">
        <v>0</v>
      </c>
      <c r="F59" s="614"/>
      <c r="G59" s="5"/>
      <c r="H59" s="6"/>
    </row>
    <row r="60" spans="1:8">
      <c r="A60" s="77">
        <v>5</v>
      </c>
      <c r="B60" s="611" t="str">
        <f t="shared" si="1"/>
        <v/>
      </c>
      <c r="C60" s="612"/>
      <c r="D60" s="190"/>
      <c r="E60" s="613">
        <v>0</v>
      </c>
      <c r="F60" s="614"/>
      <c r="G60" s="5"/>
      <c r="H60" s="6"/>
    </row>
    <row r="61" spans="1:8">
      <c r="A61" s="77">
        <v>6</v>
      </c>
      <c r="B61" s="611" t="str">
        <f t="shared" si="1"/>
        <v/>
      </c>
      <c r="C61" s="612"/>
      <c r="D61" s="190"/>
      <c r="E61" s="613">
        <v>0</v>
      </c>
      <c r="F61" s="614"/>
      <c r="G61" s="5"/>
      <c r="H61" s="6"/>
    </row>
    <row r="62" spans="1:8">
      <c r="A62" s="77">
        <v>7</v>
      </c>
      <c r="B62" s="611" t="str">
        <f t="shared" si="1"/>
        <v/>
      </c>
      <c r="C62" s="612"/>
      <c r="D62" s="190"/>
      <c r="E62" s="613">
        <v>0</v>
      </c>
      <c r="F62" s="614"/>
      <c r="G62" s="5"/>
      <c r="H62" s="6"/>
    </row>
    <row r="63" spans="1:8">
      <c r="A63" s="78">
        <v>8</v>
      </c>
      <c r="B63" s="611" t="str">
        <f t="shared" si="1"/>
        <v/>
      </c>
      <c r="C63" s="612"/>
      <c r="D63" s="191"/>
      <c r="E63" s="615">
        <v>0</v>
      </c>
      <c r="F63" s="616"/>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617" t="s">
        <v>60</v>
      </c>
      <c r="B66" s="618"/>
      <c r="C66" s="192"/>
      <c r="D66" s="192"/>
      <c r="E66" s="177"/>
      <c r="F66" s="192"/>
      <c r="G66" s="193"/>
      <c r="H66" s="6"/>
    </row>
    <row r="67" spans="1:8">
      <c r="A67" s="617"/>
      <c r="B67" s="618"/>
      <c r="C67" s="192"/>
      <c r="D67" s="192"/>
      <c r="E67" s="177"/>
      <c r="F67" s="192"/>
      <c r="G67" s="177"/>
      <c r="H67" s="6"/>
    </row>
    <row r="68" spans="1:8" ht="30" customHeight="1">
      <c r="A68" s="621" t="str">
        <f>IF(F64&gt;0,VLOOKUP(E10,'VLOOKUP 2'!A36:B42,2,FALSE),"")</f>
        <v/>
      </c>
      <c r="B68" s="622"/>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2'!C21,0)</f>
        <v>0</v>
      </c>
      <c r="E70" s="54"/>
      <c r="F70" s="91"/>
      <c r="G70" s="93"/>
      <c r="H70" s="94"/>
    </row>
    <row r="71" spans="1:8">
      <c r="A71" s="37"/>
      <c r="B71" s="91"/>
      <c r="C71" s="93"/>
      <c r="D71" s="95"/>
      <c r="E71" s="96"/>
      <c r="F71" s="5"/>
      <c r="G71" s="5"/>
      <c r="H71" s="6"/>
    </row>
    <row r="72" spans="1:8">
      <c r="A72" s="97" t="s">
        <v>63</v>
      </c>
      <c r="B72" s="194"/>
      <c r="C72" s="93" t="s">
        <v>62</v>
      </c>
      <c r="D72" s="195">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0.3</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623" t="s">
        <v>73</v>
      </c>
      <c r="B82" s="624"/>
      <c r="C82" s="624"/>
      <c r="D82" s="624"/>
      <c r="E82" s="624"/>
      <c r="F82" s="624"/>
      <c r="G82" s="624"/>
      <c r="H82" s="625"/>
    </row>
    <row r="83" spans="1:8">
      <c r="A83" s="37"/>
      <c r="B83" s="49"/>
      <c r="C83" s="27"/>
      <c r="D83" s="107"/>
      <c r="E83" s="45"/>
      <c r="F83" s="45"/>
      <c r="G83" s="45"/>
      <c r="H83" s="108"/>
    </row>
    <row r="84" spans="1:8">
      <c r="A84" s="109" t="s">
        <v>74</v>
      </c>
      <c r="B84" s="49"/>
      <c r="C84" s="27"/>
      <c r="D84" s="110">
        <f>D79+D52</f>
        <v>0</v>
      </c>
      <c r="E84" s="5" t="s">
        <v>75</v>
      </c>
      <c r="F84" s="626" t="str">
        <f>(IF(COUNTIF($F$39:$F$46,"Yes")&gt;(COUNTIF($E$56:$F$63,"&gt;0")),"ERROR - COMPLETE SECTION C. MISSING SHELTER INFO.",""))</f>
        <v/>
      </c>
      <c r="G84" s="626"/>
      <c r="H84" s="627"/>
    </row>
    <row r="85" spans="1:8">
      <c r="A85" s="33"/>
      <c r="B85" s="43"/>
      <c r="C85" s="43"/>
      <c r="D85" s="111"/>
      <c r="E85" s="5"/>
      <c r="F85" s="626"/>
      <c r="G85" s="626"/>
      <c r="H85" s="627"/>
    </row>
    <row r="86" spans="1:8" ht="14.25" customHeight="1">
      <c r="A86" s="628" t="s">
        <v>109</v>
      </c>
      <c r="B86" s="91" t="s">
        <v>77</v>
      </c>
      <c r="C86" s="93" t="s">
        <v>62</v>
      </c>
      <c r="D86" s="170" t="str">
        <f>IFERROR(IF('VLOOKUP 2'!J4=FALSE,(VLOOKUP('VLOOKUP 2'!$B$1,'Utility and Services Table'!$A:$D,2,FALSE)),"0"),"")</f>
        <v>0</v>
      </c>
      <c r="E86" s="96"/>
      <c r="F86" s="5"/>
      <c r="G86" s="5"/>
      <c r="H86" s="6"/>
    </row>
    <row r="87" spans="1:8">
      <c r="A87" s="628"/>
      <c r="B87" s="91" t="s">
        <v>78</v>
      </c>
      <c r="C87" s="93" t="s">
        <v>62</v>
      </c>
      <c r="D87" s="170" t="str">
        <f>IFERROR(IF('VLOOKUP 2'!J5=FALSE,(VLOOKUP('VLOOKUP 2'!$B$1,'Utility and Services Table'!$A:$D,4,FALSE)),"0"),"")</f>
        <v>0</v>
      </c>
      <c r="E87" s="96"/>
      <c r="F87" s="5"/>
      <c r="G87" s="5"/>
      <c r="H87" s="6"/>
    </row>
    <row r="88" spans="1:8">
      <c r="A88" s="37"/>
      <c r="B88" s="91"/>
      <c r="C88" s="93"/>
      <c r="D88" s="112"/>
      <c r="E88" s="96"/>
      <c r="F88" s="5"/>
      <c r="G88" s="5"/>
      <c r="H88" s="6"/>
    </row>
    <row r="89" spans="1:8">
      <c r="A89" s="37"/>
      <c r="B89" s="91" t="s">
        <v>79</v>
      </c>
      <c r="C89" s="93" t="s">
        <v>80</v>
      </c>
      <c r="D89" s="170" t="str">
        <f>IFERROR(IF('VLOOKUP 2'!J6=TRUE,(VLOOKUP('VLOOKUP 2'!$B$1,'Utility and Services Table'!$A:$D,3,FALSE)),"0"),"")</f>
        <v/>
      </c>
      <c r="E89" s="96"/>
      <c r="F89" s="5"/>
      <c r="G89" s="5"/>
      <c r="H89" s="6"/>
    </row>
    <row r="90" spans="1:8">
      <c r="A90" s="24" t="s">
        <v>81</v>
      </c>
      <c r="B90" s="5"/>
      <c r="C90" s="38" t="s">
        <v>82</v>
      </c>
      <c r="D90" s="198"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583" t="s">
        <v>83</v>
      </c>
      <c r="B92" s="584"/>
      <c r="C92" s="584"/>
      <c r="D92" s="584"/>
      <c r="E92" s="584"/>
      <c r="F92" s="584"/>
      <c r="G92" s="584"/>
      <c r="H92" s="585"/>
    </row>
    <row r="93" spans="1:8">
      <c r="A93" s="24"/>
      <c r="B93" s="5"/>
      <c r="C93" s="38"/>
      <c r="D93" s="114"/>
      <c r="E93" s="5"/>
      <c r="F93" s="113"/>
      <c r="G93" s="5"/>
      <c r="H93" s="6"/>
    </row>
    <row r="94" spans="1:8">
      <c r="A94" s="109" t="s">
        <v>33</v>
      </c>
      <c r="B94" s="5"/>
      <c r="C94" s="38"/>
      <c r="D94" s="114">
        <f>B12</f>
        <v>1000</v>
      </c>
      <c r="E94" s="5"/>
      <c r="F94" s="113"/>
      <c r="G94" s="5"/>
      <c r="H94" s="6"/>
    </row>
    <row r="95" spans="1:8">
      <c r="A95" s="109"/>
      <c r="B95" s="5"/>
      <c r="C95" s="115"/>
      <c r="D95" s="116"/>
      <c r="E95" s="5"/>
      <c r="F95" s="113"/>
      <c r="G95" s="5"/>
      <c r="H95" s="6"/>
    </row>
    <row r="96" spans="1:8">
      <c r="A96" s="117" t="s">
        <v>84</v>
      </c>
      <c r="B96" s="91" t="s">
        <v>77</v>
      </c>
      <c r="C96" s="118" t="s">
        <v>62</v>
      </c>
      <c r="D96" s="170" t="str">
        <f>IFERROR(VLOOKUP('VLOOKUP 2'!$B$1,'Utility and Services Table'!$A:$D,2,FALSE),"")</f>
        <v/>
      </c>
      <c r="E96" s="5"/>
      <c r="F96" s="113"/>
      <c r="G96" s="5"/>
      <c r="H96" s="6"/>
    </row>
    <row r="97" spans="1:11">
      <c r="A97" s="64"/>
      <c r="B97" s="91" t="s">
        <v>78</v>
      </c>
      <c r="C97" s="118" t="s">
        <v>62</v>
      </c>
      <c r="D97" s="170" t="str">
        <f>IFERROR(VLOOKUP('VLOOKUP 2'!$B$1,'Utility and Services Table'!$A:$D,4,FALSE),"")</f>
        <v/>
      </c>
      <c r="E97" s="5"/>
      <c r="F97" s="113"/>
      <c r="G97" s="5"/>
      <c r="H97" s="6"/>
    </row>
    <row r="98" spans="1:11">
      <c r="A98" s="64"/>
      <c r="B98" s="91"/>
      <c r="C98" s="118"/>
      <c r="D98" s="170"/>
      <c r="E98" s="5"/>
      <c r="F98" s="113"/>
      <c r="G98" s="5"/>
      <c r="H98" s="6"/>
    </row>
    <row r="99" spans="1:11">
      <c r="A99" s="24"/>
      <c r="B99" s="91" t="s">
        <v>79</v>
      </c>
      <c r="C99" s="118" t="s">
        <v>62</v>
      </c>
      <c r="D99" s="170" t="str">
        <f>IFERROR(IF('VLOOKUP 2'!J6=TRUE,(VLOOKUP('VLOOKUP 2'!$B$1,'Utility and Services Table'!$A:$D,3,FALSE)),"0"),"")</f>
        <v/>
      </c>
      <c r="E99" s="5"/>
      <c r="F99" s="113"/>
      <c r="G99" s="5"/>
      <c r="H99" s="6"/>
    </row>
    <row r="100" spans="1:11" ht="7" customHeight="1">
      <c r="A100" s="24"/>
      <c r="B100" s="91"/>
      <c r="C100" s="118"/>
      <c r="D100" s="114"/>
      <c r="E100" s="629" t="str">
        <f>IF(D101&lt;=I35,"","If lower than Adjustment for Services in A, the rule of a maximum of 20% of your full occupancy charge to services rule was applied.")</f>
        <v/>
      </c>
      <c r="F100" s="629"/>
      <c r="G100" s="629"/>
      <c r="H100" s="630"/>
    </row>
    <row r="101" spans="1:11" ht="23.5" customHeight="1">
      <c r="A101" s="24"/>
      <c r="B101" s="91" t="s">
        <v>85</v>
      </c>
      <c r="C101" s="118" t="s">
        <v>62</v>
      </c>
      <c r="D101" s="114">
        <f>IF(SUM(B23+C23+D23+E23+F23+H23)&gt;B12*0.2,B12*0.2,SUM(B23+C23+D23+E23+F23+H23))</f>
        <v>0</v>
      </c>
      <c r="E101" s="629"/>
      <c r="F101" s="629"/>
      <c r="G101" s="629"/>
      <c r="H101" s="630"/>
    </row>
    <row r="102" spans="1:11">
      <c r="A102" s="24"/>
      <c r="B102" s="91" t="s">
        <v>86</v>
      </c>
      <c r="C102" s="118" t="s">
        <v>62</v>
      </c>
      <c r="D102" s="114">
        <f>IF(B28="Yes",B26,0)</f>
        <v>0</v>
      </c>
      <c r="E102" s="119"/>
      <c r="F102" s="119"/>
      <c r="G102" s="119"/>
      <c r="H102" s="120"/>
    </row>
    <row r="103" spans="1:11">
      <c r="A103" s="24"/>
      <c r="B103" s="205"/>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583" t="s">
        <v>92</v>
      </c>
      <c r="B107" s="584"/>
      <c r="C107" s="584"/>
      <c r="D107" s="584"/>
      <c r="E107" s="584"/>
      <c r="F107" s="584"/>
      <c r="G107" s="584"/>
      <c r="H107" s="585"/>
      <c r="K107" s="200"/>
    </row>
    <row r="108" spans="1:11">
      <c r="A108" s="61"/>
      <c r="B108" s="62"/>
      <c r="C108" s="62"/>
      <c r="D108" s="62"/>
      <c r="E108" s="62"/>
      <c r="F108" s="62"/>
      <c r="G108" s="62"/>
      <c r="H108" s="63"/>
    </row>
    <row r="109" spans="1:11">
      <c r="A109" s="37" t="s">
        <v>93</v>
      </c>
      <c r="B109" s="5"/>
      <c r="C109" s="5"/>
      <c r="D109" s="66">
        <f>$C$35</f>
        <v>1000</v>
      </c>
      <c r="E109" s="5" t="s">
        <v>94</v>
      </c>
      <c r="F109" s="5"/>
      <c r="G109" s="5"/>
      <c r="H109" s="6"/>
    </row>
    <row r="110" spans="1:11">
      <c r="A110" s="37" t="s">
        <v>95</v>
      </c>
      <c r="B110" s="5"/>
      <c r="C110" s="93" t="s">
        <v>62</v>
      </c>
      <c r="D110" s="66">
        <f>MAX(D90,D105)</f>
        <v>0</v>
      </c>
      <c r="E110" s="56" t="s">
        <v>96</v>
      </c>
      <c r="F110" s="5"/>
      <c r="G110" s="5"/>
      <c r="H110" s="6"/>
    </row>
    <row r="111" spans="1:11">
      <c r="A111" s="631" t="s">
        <v>97</v>
      </c>
      <c r="B111" s="632"/>
      <c r="C111" s="93" t="s">
        <v>62</v>
      </c>
      <c r="D111" s="196">
        <v>0</v>
      </c>
      <c r="E111" s="56" t="s">
        <v>98</v>
      </c>
      <c r="F111" s="5"/>
      <c r="G111" s="5"/>
      <c r="H111" s="6"/>
    </row>
    <row r="112" spans="1:11">
      <c r="A112" s="24" t="s">
        <v>99</v>
      </c>
      <c r="B112" s="5"/>
      <c r="C112" s="38" t="s">
        <v>100</v>
      </c>
      <c r="D112" s="121">
        <f>ROUND(MAX(D109-D110-D111,0), 0)</f>
        <v>1000</v>
      </c>
      <c r="E112" s="5" t="s">
        <v>101</v>
      </c>
      <c r="F112" s="5"/>
      <c r="G112" s="5"/>
      <c r="H112" s="6"/>
    </row>
    <row r="113" spans="1:8" ht="15" thickBot="1">
      <c r="A113" s="24"/>
      <c r="B113" s="5"/>
      <c r="C113" s="91"/>
      <c r="D113" s="122"/>
      <c r="E113" s="31"/>
      <c r="F113" s="5"/>
      <c r="G113" s="5"/>
      <c r="H113" s="6"/>
    </row>
    <row r="114" spans="1:8" ht="15" thickBot="1">
      <c r="A114" s="583" t="s">
        <v>102</v>
      </c>
      <c r="B114" s="584"/>
      <c r="C114" s="584"/>
      <c r="D114" s="584"/>
      <c r="E114" s="584"/>
      <c r="F114" s="584"/>
      <c r="G114" s="584"/>
      <c r="H114" s="585"/>
    </row>
    <row r="115" spans="1:8">
      <c r="A115" s="61"/>
      <c r="B115" s="62"/>
      <c r="C115" s="62"/>
      <c r="D115" s="62"/>
      <c r="E115" s="62"/>
      <c r="F115" s="62"/>
      <c r="G115" s="62"/>
      <c r="H115" s="63"/>
    </row>
    <row r="116" spans="1:8">
      <c r="A116" s="37" t="s">
        <v>33</v>
      </c>
      <c r="B116" s="5"/>
      <c r="C116" s="5"/>
      <c r="D116" s="123">
        <f>$B$12</f>
        <v>1000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1000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619"/>
      <c r="C121" s="620"/>
      <c r="D121" s="5"/>
      <c r="E121" s="91" t="s">
        <v>107</v>
      </c>
      <c r="F121" s="197"/>
      <c r="G121" s="5"/>
      <c r="H121" s="6"/>
    </row>
    <row r="122" spans="1:8">
      <c r="A122" s="37"/>
      <c r="B122" s="5"/>
      <c r="C122" s="5"/>
      <c r="D122" s="5"/>
      <c r="E122" s="91"/>
      <c r="F122" s="5"/>
      <c r="G122" s="5"/>
      <c r="H122" s="6"/>
    </row>
    <row r="123" spans="1:8">
      <c r="A123" s="37" t="s">
        <v>108</v>
      </c>
      <c r="B123" s="619"/>
      <c r="C123" s="620"/>
      <c r="D123" s="5"/>
      <c r="E123" s="91" t="s">
        <v>107</v>
      </c>
      <c r="F123" s="197"/>
      <c r="G123" s="5"/>
      <c r="H123" s="6"/>
    </row>
    <row r="124" spans="1:8" ht="15" thickBot="1">
      <c r="A124" s="57"/>
      <c r="B124" s="59"/>
      <c r="C124" s="59"/>
      <c r="D124" s="59"/>
      <c r="E124" s="59"/>
      <c r="F124" s="59"/>
      <c r="G124" s="59"/>
      <c r="H124" s="60"/>
    </row>
  </sheetData>
  <sheetProtection selectLockedCells="1"/>
  <mergeCells count="58">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s>
  <conditionalFormatting sqref="G39:H46">
    <cfRule type="expression" priority="1">
      <formula>AND+$F$39:$F$46="Yes"</formula>
    </cfRule>
  </conditionalFormatting>
  <dataValidations count="1">
    <dataValidation type="list" allowBlank="1" showInputMessage="1" showErrorMessage="1" sqref="B28" xr:uid="{FD720D92-8092-4561-883A-2B6CD6137EE8}">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1022350</xdr:colOff>
                    <xdr:row>3</xdr:row>
                    <xdr:rowOff>12700</xdr:rowOff>
                  </from>
                  <to>
                    <xdr:col>2</xdr:col>
                    <xdr:colOff>793750</xdr:colOff>
                    <xdr:row>4</xdr:row>
                    <xdr:rowOff>31750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xdr:col>
                    <xdr:colOff>31750</xdr:colOff>
                    <xdr:row>64</xdr:row>
                    <xdr:rowOff>165100</xdr:rowOff>
                  </from>
                  <to>
                    <xdr:col>3</xdr:col>
                    <xdr:colOff>1555750</xdr:colOff>
                    <xdr:row>66</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8700" r:id="rId31" name="Option Button 28">
              <controlPr defaultSize="0" autoFill="0" autoLine="0" autoPict="0">
                <anchor moveWithCells="1">
                  <from>
                    <xdr:col>5</xdr:col>
                    <xdr:colOff>514350</xdr:colOff>
                    <xdr:row>65</xdr:row>
                    <xdr:rowOff>127000</xdr:rowOff>
                  </from>
                  <to>
                    <xdr:col>5</xdr:col>
                    <xdr:colOff>819150</xdr:colOff>
                    <xdr:row>67</xdr:row>
                    <xdr:rowOff>107950</xdr:rowOff>
                  </to>
                </anchor>
              </controlPr>
            </control>
          </mc:Choice>
        </mc:AlternateContent>
        <mc:AlternateContent xmlns:mc="http://schemas.openxmlformats.org/markup-compatibility/2006">
          <mc:Choice Requires="x14">
            <control shapeId="28701" r:id="rId32" name="Option Button 29">
              <controlPr defaultSize="0" autoFill="0" autoLine="0" autoPict="0">
                <anchor moveWithCells="1">
                  <from>
                    <xdr:col>5</xdr:col>
                    <xdr:colOff>831850</xdr:colOff>
                    <xdr:row>65</xdr:row>
                    <xdr:rowOff>127000</xdr:rowOff>
                  </from>
                  <to>
                    <xdr:col>5</xdr:col>
                    <xdr:colOff>1136650</xdr:colOff>
                    <xdr:row>67</xdr:row>
                    <xdr:rowOff>107950</xdr:rowOff>
                  </to>
                </anchor>
              </controlPr>
            </control>
          </mc:Choice>
        </mc:AlternateContent>
        <mc:AlternateContent xmlns:mc="http://schemas.openxmlformats.org/markup-compatibility/2006">
          <mc:Choice Requires="x14">
            <control shapeId="28702" r:id="rId33" name="Option Button 30">
              <controlPr defaultSize="0" autoFill="0" autoLine="0" autoPict="0">
                <anchor moveWithCells="1">
                  <from>
                    <xdr:col>5</xdr:col>
                    <xdr:colOff>1174750</xdr:colOff>
                    <xdr:row>65</xdr:row>
                    <xdr:rowOff>114300</xdr:rowOff>
                  </from>
                  <to>
                    <xdr:col>6</xdr:col>
                    <xdr:colOff>209550</xdr:colOff>
                    <xdr:row>67</xdr:row>
                    <xdr:rowOff>107950</xdr:rowOff>
                  </to>
                </anchor>
              </controlPr>
            </control>
          </mc:Choice>
        </mc:AlternateContent>
        <mc:AlternateContent xmlns:mc="http://schemas.openxmlformats.org/markup-compatibility/2006">
          <mc:Choice Requires="x14">
            <control shapeId="28703" r:id="rId34" name="Option Button 31">
              <controlPr defaultSize="0" autoFill="0" autoLine="0" autoPict="0">
                <anchor moveWithCells="1">
                  <from>
                    <xdr:col>6</xdr:col>
                    <xdr:colOff>336550</xdr:colOff>
                    <xdr:row>65</xdr:row>
                    <xdr:rowOff>127000</xdr:rowOff>
                  </from>
                  <to>
                    <xdr:col>6</xdr:col>
                    <xdr:colOff>641350</xdr:colOff>
                    <xdr:row>67</xdr:row>
                    <xdr:rowOff>107950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xdr:col>
                    <xdr:colOff>1009650</xdr:colOff>
                    <xdr:row>17</xdr:row>
                    <xdr:rowOff>0</xdr:rowOff>
                  </from>
                  <to>
                    <xdr:col>2</xdr:col>
                    <xdr:colOff>266700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A67B457-B496-4D38-9D6B-BD79E46EA671}">
          <x14:formula1>
            <xm:f>'VLOOKUP 1'!$L$4:$L$5</xm:f>
          </x14:formula1>
          <xm:sqref>H4</xm:sqref>
        </x14:dataValidation>
        <x14:dataValidation type="list" allowBlank="1" showInputMessage="1" showErrorMessage="1" xr:uid="{38067577-E92F-4F5F-9A26-F88E36357210}">
          <x14:formula1>
            <xm:f>'VLOOKUP 2'!$A$4:$A$11</xm:f>
          </x14:formula1>
          <xm:sqref>E10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4E627-F8A4-440F-957E-C7E08FE6B7A7}">
  <sheetPr codeName="Feuil15"/>
  <dimension ref="A1:J14"/>
  <sheetViews>
    <sheetView workbookViewId="0">
      <selection activeCell="D90" sqref="D90"/>
    </sheetView>
  </sheetViews>
  <sheetFormatPr baseColWidth="10" defaultColWidth="9.08984375" defaultRowHeight="14.5"/>
  <cols>
    <col min="1" max="1" width="31.6328125" customWidth="1"/>
    <col min="2" max="5" width="23.6328125" customWidth="1"/>
  </cols>
  <sheetData>
    <row r="1" spans="1:10" ht="18.5" thickBot="1">
      <c r="A1" s="663" t="s">
        <v>170</v>
      </c>
      <c r="B1" s="664"/>
      <c r="C1" s="664"/>
      <c r="D1" s="664"/>
      <c r="E1" s="664"/>
    </row>
    <row r="2" spans="1:10">
      <c r="A2" s="128"/>
    </row>
    <row r="3" spans="1:10">
      <c r="A3" s="128"/>
    </row>
    <row r="4" spans="1:10" ht="18">
      <c r="A4" s="279" t="s">
        <v>11</v>
      </c>
      <c r="B4" s="280" t="s">
        <v>14</v>
      </c>
      <c r="C4" s="280" t="s">
        <v>117</v>
      </c>
      <c r="D4" s="280" t="s">
        <v>125</v>
      </c>
      <c r="E4" s="280" t="s">
        <v>135</v>
      </c>
    </row>
    <row r="5" spans="1:10">
      <c r="A5" s="157" t="s">
        <v>162</v>
      </c>
      <c r="B5" s="666" t="s">
        <v>163</v>
      </c>
      <c r="C5" s="667"/>
      <c r="D5" s="667"/>
      <c r="E5" s="668"/>
    </row>
    <row r="6" spans="1:10">
      <c r="A6" s="157" t="s">
        <v>164</v>
      </c>
      <c r="B6" s="220">
        <v>40.72</v>
      </c>
      <c r="C6" s="220">
        <v>64</v>
      </c>
      <c r="D6" s="220">
        <v>63.85</v>
      </c>
      <c r="E6" s="220">
        <v>33.6</v>
      </c>
      <c r="G6" s="295"/>
      <c r="H6" s="295"/>
      <c r="I6" s="295"/>
      <c r="J6" s="295"/>
    </row>
    <row r="7" spans="1:10">
      <c r="A7" s="157" t="s">
        <v>165</v>
      </c>
      <c r="B7" s="220">
        <v>21.08</v>
      </c>
      <c r="C7" s="220">
        <v>10.08</v>
      </c>
      <c r="D7" s="220">
        <v>12.7</v>
      </c>
      <c r="E7" s="220">
        <v>17.32</v>
      </c>
      <c r="G7" s="295"/>
      <c r="H7" s="295"/>
      <c r="I7" s="295"/>
      <c r="J7" s="295"/>
    </row>
    <row r="8" spans="1:10">
      <c r="A8" s="131" t="s">
        <v>166</v>
      </c>
      <c r="B8" s="220">
        <v>31.5</v>
      </c>
      <c r="C8" s="220">
        <v>31.5</v>
      </c>
      <c r="D8" s="220">
        <v>31.5</v>
      </c>
      <c r="E8" s="669"/>
      <c r="G8" s="295"/>
      <c r="H8" s="295"/>
      <c r="I8" s="295"/>
      <c r="J8" s="295"/>
    </row>
    <row r="9" spans="1:10">
      <c r="A9" s="131" t="s">
        <v>167</v>
      </c>
      <c r="B9" s="132">
        <v>37</v>
      </c>
      <c r="C9" s="132">
        <v>37</v>
      </c>
      <c r="D9" s="132">
        <v>37</v>
      </c>
      <c r="E9" s="670"/>
      <c r="G9" s="295"/>
      <c r="H9" s="295"/>
      <c r="I9" s="295"/>
      <c r="J9" s="295"/>
    </row>
    <row r="10" spans="1:10">
      <c r="A10" s="158" t="s">
        <v>168</v>
      </c>
      <c r="B10" s="159"/>
      <c r="C10" s="160"/>
      <c r="D10" s="220" t="s">
        <v>169</v>
      </c>
      <c r="E10" s="671"/>
    </row>
    <row r="11" spans="1:10">
      <c r="A11" s="128"/>
    </row>
    <row r="12" spans="1:10">
      <c r="A12" s="672" t="s">
        <v>171</v>
      </c>
      <c r="B12" s="672"/>
      <c r="C12" s="672"/>
      <c r="D12" s="672"/>
      <c r="E12" s="672"/>
    </row>
    <row r="13" spans="1:10" ht="14.25" customHeight="1">
      <c r="A13" s="672"/>
      <c r="B13" s="672"/>
      <c r="C13" s="672"/>
      <c r="D13" s="672"/>
      <c r="E13" s="672"/>
    </row>
    <row r="14" spans="1:10">
      <c r="A14" s="128"/>
    </row>
  </sheetData>
  <sheetProtection selectLockedCells="1" selectUnlockedCells="1"/>
  <mergeCells count="4">
    <mergeCell ref="A1:E1"/>
    <mergeCell ref="B5:E5"/>
    <mergeCell ref="E8:E10"/>
    <mergeCell ref="A12:E1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E92A-59DA-4A07-9723-EF0638C56514}">
  <dimension ref="A1:D47"/>
  <sheetViews>
    <sheetView topLeftCell="A30" zoomScale="70" zoomScaleNormal="70" workbookViewId="0">
      <selection activeCell="A53" sqref="A53"/>
    </sheetView>
  </sheetViews>
  <sheetFormatPr baseColWidth="10" defaultColWidth="11.453125" defaultRowHeight="14.5"/>
  <cols>
    <col min="1" max="1" width="154.453125" bestFit="1" customWidth="1"/>
  </cols>
  <sheetData>
    <row r="1" spans="1:4" ht="21">
      <c r="A1" s="329" t="s">
        <v>573</v>
      </c>
      <c r="B1" s="330"/>
      <c r="C1" s="330"/>
      <c r="D1" s="330"/>
    </row>
    <row r="2" spans="1:4" ht="17.5">
      <c r="A2" s="330"/>
      <c r="B2" s="330"/>
      <c r="C2" s="330"/>
      <c r="D2" s="330"/>
    </row>
    <row r="3" spans="1:4" ht="17.5">
      <c r="A3" s="330"/>
      <c r="B3" s="330"/>
      <c r="C3" s="330"/>
      <c r="D3" s="330"/>
    </row>
    <row r="4" spans="1:4" ht="17.5">
      <c r="A4" s="330"/>
      <c r="B4" s="330"/>
      <c r="C4" s="330"/>
      <c r="D4" s="330"/>
    </row>
    <row r="5" spans="1:4" ht="15.75" customHeight="1">
      <c r="A5" s="331" t="s">
        <v>574</v>
      </c>
      <c r="B5" s="332"/>
      <c r="C5" s="332"/>
      <c r="D5" s="332"/>
    </row>
    <row r="6" spans="1:4" ht="17.5">
      <c r="A6" s="330"/>
      <c r="B6" s="330"/>
      <c r="C6" s="330"/>
      <c r="D6" s="330"/>
    </row>
    <row r="7" spans="1:4" ht="28">
      <c r="A7" s="333" t="s">
        <v>575</v>
      </c>
      <c r="B7" s="330"/>
      <c r="C7" s="330"/>
      <c r="D7" s="330"/>
    </row>
    <row r="8" spans="1:4" ht="17.5">
      <c r="A8" s="330"/>
      <c r="B8" s="330"/>
      <c r="C8" s="330"/>
      <c r="D8" s="330"/>
    </row>
    <row r="9" spans="1:4" ht="42">
      <c r="A9" s="334" t="s">
        <v>576</v>
      </c>
      <c r="B9" s="330"/>
      <c r="C9" s="330"/>
      <c r="D9" s="330"/>
    </row>
    <row r="10" spans="1:4" ht="17.5">
      <c r="A10" s="330"/>
      <c r="B10" s="330"/>
      <c r="C10" s="330"/>
      <c r="D10" s="330"/>
    </row>
    <row r="11" spans="1:4" ht="17.5">
      <c r="A11" s="335" t="s">
        <v>577</v>
      </c>
      <c r="B11" s="330"/>
      <c r="C11" s="330"/>
      <c r="D11" s="330"/>
    </row>
    <row r="12" spans="1:4" ht="17.5">
      <c r="A12" s="336"/>
      <c r="B12" s="330"/>
      <c r="C12" s="330"/>
      <c r="D12" s="330"/>
    </row>
    <row r="13" spans="1:4" ht="70">
      <c r="A13" s="334" t="s">
        <v>578</v>
      </c>
      <c r="B13" s="330"/>
      <c r="C13" s="330"/>
      <c r="D13" s="330"/>
    </row>
    <row r="14" spans="1:4" ht="17.5">
      <c r="A14" s="330"/>
      <c r="B14" s="330"/>
      <c r="C14" s="330"/>
      <c r="D14" s="330"/>
    </row>
    <row r="15" spans="1:4" ht="17.5">
      <c r="A15" s="335" t="s">
        <v>579</v>
      </c>
      <c r="B15" s="330"/>
      <c r="C15" s="330"/>
      <c r="D15" s="330"/>
    </row>
    <row r="16" spans="1:4" ht="17.5">
      <c r="A16" s="330"/>
      <c r="B16" s="330"/>
      <c r="C16" s="330"/>
      <c r="D16" s="330"/>
    </row>
    <row r="17" spans="1:4" ht="42">
      <c r="A17" s="337" t="s">
        <v>580</v>
      </c>
      <c r="B17" s="330"/>
      <c r="C17" s="330"/>
      <c r="D17" s="330"/>
    </row>
    <row r="18" spans="1:4" ht="17.5">
      <c r="A18" s="337"/>
      <c r="B18" s="330"/>
      <c r="C18" s="330"/>
      <c r="D18" s="330"/>
    </row>
    <row r="19" spans="1:4" ht="42">
      <c r="A19" s="334" t="s">
        <v>581</v>
      </c>
      <c r="B19" s="330"/>
      <c r="C19" s="330"/>
      <c r="D19" s="330"/>
    </row>
    <row r="20" spans="1:4" ht="17.5">
      <c r="A20" s="337"/>
      <c r="B20" s="330"/>
      <c r="C20" s="330"/>
      <c r="D20" s="330"/>
    </row>
    <row r="21" spans="1:4" ht="17.5">
      <c r="A21" s="334" t="s">
        <v>582</v>
      </c>
      <c r="B21" s="330"/>
      <c r="C21" s="330"/>
      <c r="D21" s="330"/>
    </row>
    <row r="22" spans="1:4" ht="17.5">
      <c r="A22" s="330"/>
      <c r="B22" s="330"/>
      <c r="C22" s="330"/>
      <c r="D22" s="330"/>
    </row>
    <row r="23" spans="1:4" ht="17.5">
      <c r="A23" s="335" t="s">
        <v>583</v>
      </c>
      <c r="B23" s="330"/>
      <c r="C23" s="330"/>
      <c r="D23" s="330"/>
    </row>
    <row r="24" spans="1:4" ht="17.5">
      <c r="A24" s="330"/>
      <c r="B24" s="330"/>
      <c r="C24" s="330"/>
      <c r="D24" s="330"/>
    </row>
    <row r="25" spans="1:4" ht="70">
      <c r="A25" s="337" t="s">
        <v>584</v>
      </c>
      <c r="B25" s="330"/>
      <c r="C25" s="330"/>
      <c r="D25" s="330"/>
    </row>
    <row r="26" spans="1:4" ht="17.5">
      <c r="A26" s="337"/>
      <c r="B26" s="330"/>
      <c r="C26" s="330"/>
      <c r="D26" s="330"/>
    </row>
    <row r="27" spans="1:4" ht="28">
      <c r="A27" s="337" t="s">
        <v>585</v>
      </c>
      <c r="B27" s="330"/>
      <c r="C27" s="330"/>
      <c r="D27" s="330"/>
    </row>
    <row r="28" spans="1:4" ht="17.5">
      <c r="A28" s="337"/>
      <c r="B28" s="330"/>
      <c r="C28" s="330"/>
      <c r="D28" s="330"/>
    </row>
    <row r="29" spans="1:4" ht="71.25" customHeight="1">
      <c r="A29" s="338" t="s">
        <v>586</v>
      </c>
      <c r="B29" s="330"/>
      <c r="C29" s="330"/>
      <c r="D29" s="330"/>
    </row>
    <row r="30" spans="1:4" ht="17.5">
      <c r="A30" s="337"/>
      <c r="B30" s="330"/>
      <c r="C30" s="330"/>
      <c r="D30" s="330"/>
    </row>
    <row r="31" spans="1:4" ht="28">
      <c r="A31" s="338" t="s">
        <v>587</v>
      </c>
      <c r="B31" s="330"/>
      <c r="C31" s="330"/>
      <c r="D31" s="330"/>
    </row>
    <row r="32" spans="1:4" ht="17.5">
      <c r="A32" s="337"/>
      <c r="B32" s="330"/>
      <c r="C32" s="330"/>
      <c r="D32" s="330"/>
    </row>
    <row r="33" spans="1:4" ht="28">
      <c r="A33" s="338" t="s">
        <v>588</v>
      </c>
      <c r="B33" s="330"/>
      <c r="C33" s="330"/>
      <c r="D33" s="330"/>
    </row>
    <row r="34" spans="1:4" ht="17.5">
      <c r="A34" s="337"/>
      <c r="B34" s="330"/>
      <c r="C34" s="330"/>
      <c r="D34" s="330"/>
    </row>
    <row r="35" spans="1:4" ht="84">
      <c r="A35" s="339" t="s">
        <v>589</v>
      </c>
      <c r="B35" s="330"/>
      <c r="C35" s="330"/>
      <c r="D35" s="330"/>
    </row>
    <row r="36" spans="1:4" ht="17.5">
      <c r="A36" s="337"/>
      <c r="B36" s="330"/>
      <c r="C36" s="330"/>
      <c r="D36" s="330"/>
    </row>
    <row r="37" spans="1:4" ht="28">
      <c r="A37" s="338" t="s">
        <v>590</v>
      </c>
    </row>
    <row r="38" spans="1:4">
      <c r="A38" s="337"/>
    </row>
    <row r="39" spans="1:4" ht="28">
      <c r="A39" s="338" t="s">
        <v>591</v>
      </c>
    </row>
    <row r="42" spans="1:4">
      <c r="A42" s="340" t="s">
        <v>592</v>
      </c>
    </row>
    <row r="43" spans="1:4">
      <c r="A43" s="340" t="s">
        <v>593</v>
      </c>
    </row>
    <row r="44" spans="1:4">
      <c r="A44" s="340" t="s">
        <v>594</v>
      </c>
    </row>
    <row r="45" spans="1:4">
      <c r="A45" s="337"/>
    </row>
    <row r="47" spans="1:4" ht="17">
      <c r="A47" s="341" t="s">
        <v>595</v>
      </c>
    </row>
  </sheetData>
  <pageMargins left="0.7" right="0.7" top="0.75" bottom="0.75" header="0.3" footer="0.3"/>
  <pageSetup fitToHeight="0" orientation="portrait" r:id="rId1"/>
  <headerFooter>
    <oddHeader>&amp;C&amp;"Calibri"&amp;10&amp;K000000 Unclassified&amp;1#_x000D_</oddHeader>
    <oddFooter>&amp;C_x000D_&amp;1#&amp;"Calibri"&amp;10&amp;K000000 Unclassified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A903-06CB-47AB-9B01-DB5A5A3070A2}">
  <sheetPr codeName="Feuil16"/>
  <dimension ref="A1:J15"/>
  <sheetViews>
    <sheetView workbookViewId="0">
      <selection activeCell="D90" sqref="D90"/>
    </sheetView>
  </sheetViews>
  <sheetFormatPr baseColWidth="10" defaultColWidth="9.08984375" defaultRowHeight="14.5"/>
  <cols>
    <col min="1" max="1" width="31.6328125" customWidth="1"/>
    <col min="2" max="4" width="23.6328125" customWidth="1"/>
    <col min="5" max="5" width="23.36328125" customWidth="1"/>
  </cols>
  <sheetData>
    <row r="1" spans="1:10" ht="18.5" thickBot="1">
      <c r="A1" s="663" t="s">
        <v>211</v>
      </c>
      <c r="B1" s="664"/>
      <c r="C1" s="664"/>
      <c r="D1" s="664"/>
      <c r="E1" s="664"/>
    </row>
    <row r="2" spans="1:10">
      <c r="A2" s="128"/>
    </row>
    <row r="3" spans="1:10">
      <c r="A3" s="128"/>
    </row>
    <row r="4" spans="1:10" ht="18">
      <c r="A4" s="279" t="s">
        <v>11</v>
      </c>
      <c r="B4" s="280" t="s">
        <v>14</v>
      </c>
      <c r="C4" s="280" t="s">
        <v>117</v>
      </c>
      <c r="D4" s="280" t="s">
        <v>125</v>
      </c>
      <c r="E4" s="280" t="s">
        <v>135</v>
      </c>
    </row>
    <row r="5" spans="1:10">
      <c r="A5" s="157" t="s">
        <v>162</v>
      </c>
      <c r="B5" s="666" t="s">
        <v>163</v>
      </c>
      <c r="C5" s="667"/>
      <c r="D5" s="667"/>
      <c r="E5" s="668"/>
    </row>
    <row r="6" spans="1:10">
      <c r="A6" s="157" t="s">
        <v>164</v>
      </c>
      <c r="B6" s="220">
        <v>58</v>
      </c>
      <c r="C6" s="220">
        <v>67</v>
      </c>
      <c r="D6" s="220">
        <v>65</v>
      </c>
      <c r="E6" s="220">
        <v>33</v>
      </c>
      <c r="G6" s="295"/>
      <c r="H6" s="295"/>
      <c r="I6" s="295"/>
      <c r="J6" s="295"/>
    </row>
    <row r="7" spans="1:10">
      <c r="A7" s="157" t="s">
        <v>165</v>
      </c>
      <c r="B7" s="220">
        <v>22</v>
      </c>
      <c r="C7" s="220">
        <v>11</v>
      </c>
      <c r="D7" s="220">
        <v>13</v>
      </c>
      <c r="E7" s="220">
        <v>17</v>
      </c>
      <c r="G7" s="295"/>
      <c r="H7" s="295"/>
      <c r="I7" s="295"/>
      <c r="J7" s="295"/>
    </row>
    <row r="8" spans="1:10">
      <c r="A8" s="131" t="s">
        <v>166</v>
      </c>
      <c r="B8" s="220">
        <v>32</v>
      </c>
      <c r="C8" s="220">
        <v>32</v>
      </c>
      <c r="D8" s="220">
        <v>32</v>
      </c>
      <c r="E8" s="669"/>
      <c r="G8" s="295"/>
      <c r="H8" s="295"/>
      <c r="I8" s="295"/>
      <c r="J8" s="295"/>
    </row>
    <row r="9" spans="1:10">
      <c r="A9" s="131" t="s">
        <v>167</v>
      </c>
      <c r="B9" s="132">
        <v>42</v>
      </c>
      <c r="C9" s="132">
        <v>42</v>
      </c>
      <c r="D9" s="132">
        <v>42</v>
      </c>
      <c r="E9" s="670"/>
      <c r="G9" s="295"/>
      <c r="H9" s="295"/>
      <c r="I9" s="295"/>
      <c r="J9" s="295"/>
    </row>
    <row r="10" spans="1:10">
      <c r="A10" s="158" t="s">
        <v>168</v>
      </c>
      <c r="B10" s="159"/>
      <c r="C10" s="160"/>
      <c r="D10" s="220" t="s">
        <v>213</v>
      </c>
      <c r="E10" s="671"/>
      <c r="G10" s="295"/>
      <c r="H10" s="295"/>
      <c r="I10" s="295"/>
      <c r="J10" s="295"/>
    </row>
    <row r="11" spans="1:10">
      <c r="A11" s="128"/>
    </row>
    <row r="12" spans="1:10">
      <c r="A12" s="672" t="s">
        <v>212</v>
      </c>
      <c r="B12" s="672"/>
      <c r="C12" s="672"/>
      <c r="D12" s="672"/>
      <c r="E12" s="672"/>
    </row>
    <row r="13" spans="1:10" ht="14.25" customHeight="1">
      <c r="A13" s="672"/>
      <c r="B13" s="672"/>
      <c r="C13" s="672"/>
      <c r="D13" s="672"/>
      <c r="E13" s="672"/>
    </row>
    <row r="14" spans="1:10">
      <c r="A14" s="128"/>
    </row>
    <row r="15" spans="1:10">
      <c r="A15" s="300"/>
    </row>
  </sheetData>
  <sheetProtection selectLockedCells="1" selectUnlockedCells="1"/>
  <mergeCells count="4">
    <mergeCell ref="A1:E1"/>
    <mergeCell ref="B5:E5"/>
    <mergeCell ref="E8:E10"/>
    <mergeCell ref="A12:E1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32967-24ED-4BF6-90D1-C9692B116EC7}">
  <dimension ref="A1:A21"/>
  <sheetViews>
    <sheetView topLeftCell="A13" workbookViewId="0">
      <selection activeCell="A17" sqref="A17"/>
    </sheetView>
  </sheetViews>
  <sheetFormatPr baseColWidth="10" defaultColWidth="11.453125" defaultRowHeight="14.5"/>
  <cols>
    <col min="1" max="1" width="91" customWidth="1"/>
  </cols>
  <sheetData>
    <row r="1" spans="1:1">
      <c r="A1" s="162" t="s">
        <v>890</v>
      </c>
    </row>
    <row r="2" spans="1:1">
      <c r="A2" s="162"/>
    </row>
    <row r="3" spans="1:1">
      <c r="A3" t="s">
        <v>891</v>
      </c>
    </row>
    <row r="5" spans="1:1" ht="101.5">
      <c r="A5" s="496" t="s">
        <v>1083</v>
      </c>
    </row>
    <row r="6" spans="1:1" ht="21" customHeight="1">
      <c r="A6" s="432"/>
    </row>
    <row r="7" spans="1:1" ht="130.5">
      <c r="A7" s="497" t="s">
        <v>892</v>
      </c>
    </row>
    <row r="8" spans="1:1">
      <c r="A8" s="498"/>
    </row>
    <row r="9" spans="1:1" ht="29">
      <c r="A9" s="304" t="s">
        <v>893</v>
      </c>
    </row>
    <row r="11" spans="1:1" ht="29">
      <c r="A11" s="304" t="s">
        <v>894</v>
      </c>
    </row>
    <row r="12" spans="1:1">
      <c r="A12" s="304"/>
    </row>
    <row r="13" spans="1:1" ht="43.5">
      <c r="A13" s="304" t="s">
        <v>895</v>
      </c>
    </row>
    <row r="14" spans="1:1">
      <c r="A14" s="304"/>
    </row>
    <row r="15" spans="1:1" ht="58">
      <c r="A15" s="304" t="s">
        <v>896</v>
      </c>
    </row>
    <row r="17" spans="1:1" ht="58">
      <c r="A17" s="304" t="s">
        <v>897</v>
      </c>
    </row>
    <row r="19" spans="1:1">
      <c r="A19" s="199" t="s">
        <v>898</v>
      </c>
    </row>
    <row r="20" spans="1:1">
      <c r="A20" s="199" t="s">
        <v>899</v>
      </c>
    </row>
    <row r="21" spans="1:1">
      <c r="A21" s="199" t="s">
        <v>900</v>
      </c>
    </row>
  </sheetData>
  <pageMargins left="0.7" right="0.7" top="0.75" bottom="0.75" header="0.3" footer="0.3"/>
  <headerFooter>
    <oddHeader>&amp;C&amp;"Calibri"&amp;10&amp;K000000 Unclassified&amp;1#_x000D_</oddHeader>
    <oddFooter>&amp;C_x000D_&amp;1#&amp;"Calibri"&amp;10&amp;K000000 Unclassified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7D17E-16BC-4BD3-A583-F83B8976DE58}">
  <dimension ref="A1:K181"/>
  <sheetViews>
    <sheetView topLeftCell="A62" workbookViewId="0">
      <selection activeCell="C68" sqref="C68"/>
    </sheetView>
  </sheetViews>
  <sheetFormatPr baseColWidth="10" defaultColWidth="11.453125" defaultRowHeight="14"/>
  <cols>
    <col min="1" max="1" width="8.26953125" style="306" customWidth="1"/>
    <col min="2" max="2" width="7.81640625" style="309" customWidth="1"/>
    <col min="3" max="3" width="46.7265625" style="306" customWidth="1"/>
    <col min="4" max="4" width="59" style="530" customWidth="1"/>
    <col min="5" max="16384" width="11.453125" style="306"/>
  </cols>
  <sheetData>
    <row r="1" spans="1:11" ht="18">
      <c r="A1" s="499" t="s">
        <v>901</v>
      </c>
      <c r="B1" s="342"/>
      <c r="C1" s="342"/>
      <c r="D1" s="500"/>
      <c r="E1" s="342"/>
      <c r="F1" s="342"/>
      <c r="G1" s="343"/>
      <c r="H1" s="342"/>
      <c r="I1" s="342"/>
      <c r="J1" s="342"/>
      <c r="K1" s="342"/>
    </row>
    <row r="2" spans="1:11" ht="15.5">
      <c r="A2" s="343"/>
      <c r="B2" s="342"/>
      <c r="C2" s="501"/>
      <c r="D2" s="500"/>
      <c r="E2" s="342"/>
      <c r="F2" s="342"/>
      <c r="G2" s="343"/>
      <c r="H2" s="342"/>
      <c r="I2" s="342"/>
      <c r="J2" s="342"/>
      <c r="K2" s="342"/>
    </row>
    <row r="3" spans="1:11" ht="15.5">
      <c r="A3" s="502" t="s">
        <v>902</v>
      </c>
      <c r="B3" s="502" t="s">
        <v>903</v>
      </c>
      <c r="C3" s="502" t="s">
        <v>904</v>
      </c>
      <c r="D3" s="502" t="s">
        <v>905</v>
      </c>
      <c r="E3" s="342"/>
      <c r="F3" s="342"/>
      <c r="G3" s="343"/>
      <c r="H3" s="342"/>
      <c r="I3" s="342"/>
      <c r="J3" s="342"/>
      <c r="K3" s="342"/>
    </row>
    <row r="5" spans="1:11">
      <c r="A5" s="503" t="s">
        <v>906</v>
      </c>
      <c r="B5" s="504">
        <v>1100</v>
      </c>
      <c r="C5" s="505" t="s">
        <v>639</v>
      </c>
      <c r="D5" s="503" t="s">
        <v>907</v>
      </c>
    </row>
    <row r="6" spans="1:11">
      <c r="A6" s="506" t="s">
        <v>906</v>
      </c>
      <c r="B6" s="507">
        <v>1200</v>
      </c>
      <c r="C6" s="508" t="s">
        <v>640</v>
      </c>
      <c r="D6" s="509"/>
    </row>
    <row r="7" spans="1:11" ht="21">
      <c r="A7" s="503" t="s">
        <v>906</v>
      </c>
      <c r="B7" s="504">
        <v>1250</v>
      </c>
      <c r="C7" s="505" t="s">
        <v>736</v>
      </c>
      <c r="D7" s="503" t="s">
        <v>908</v>
      </c>
    </row>
    <row r="8" spans="1:11" ht="23">
      <c r="A8" s="503" t="s">
        <v>906</v>
      </c>
      <c r="B8" s="504">
        <v>1300</v>
      </c>
      <c r="C8" s="510" t="s">
        <v>738</v>
      </c>
      <c r="D8" s="510" t="s">
        <v>909</v>
      </c>
    </row>
    <row r="9" spans="1:11">
      <c r="A9" s="503" t="s">
        <v>906</v>
      </c>
      <c r="B9" s="504">
        <v>1305</v>
      </c>
      <c r="C9" s="511" t="s">
        <v>739</v>
      </c>
      <c r="D9" s="511" t="s">
        <v>910</v>
      </c>
    </row>
    <row r="10" spans="1:11">
      <c r="A10" s="503" t="s">
        <v>906</v>
      </c>
      <c r="B10" s="504">
        <v>1310</v>
      </c>
      <c r="C10" s="503" t="s">
        <v>740</v>
      </c>
      <c r="D10" s="503"/>
    </row>
    <row r="11" spans="1:11">
      <c r="A11" s="503" t="s">
        <v>906</v>
      </c>
      <c r="B11" s="504">
        <v>1311</v>
      </c>
      <c r="C11" s="503" t="s">
        <v>911</v>
      </c>
      <c r="D11" s="506" t="s">
        <v>912</v>
      </c>
    </row>
    <row r="12" spans="1:11">
      <c r="A12" s="503" t="s">
        <v>906</v>
      </c>
      <c r="B12" s="504">
        <v>1320</v>
      </c>
      <c r="C12" s="503" t="s">
        <v>913</v>
      </c>
      <c r="D12" s="503" t="s">
        <v>914</v>
      </c>
    </row>
    <row r="13" spans="1:11">
      <c r="A13" s="503" t="s">
        <v>906</v>
      </c>
      <c r="B13" s="504">
        <v>1350</v>
      </c>
      <c r="C13" s="503" t="s">
        <v>915</v>
      </c>
      <c r="D13" s="503"/>
    </row>
    <row r="14" spans="1:11" ht="13.5" customHeight="1">
      <c r="A14" s="503" t="s">
        <v>906</v>
      </c>
      <c r="B14" s="504">
        <v>1355</v>
      </c>
      <c r="C14" s="503" t="s">
        <v>916</v>
      </c>
      <c r="D14" s="506" t="s">
        <v>917</v>
      </c>
    </row>
    <row r="15" spans="1:11">
      <c r="A15" s="503" t="s">
        <v>906</v>
      </c>
      <c r="B15" s="504">
        <v>1360</v>
      </c>
      <c r="C15" s="503" t="s">
        <v>918</v>
      </c>
      <c r="D15" s="503"/>
    </row>
    <row r="16" spans="1:11">
      <c r="A16" s="503" t="s">
        <v>906</v>
      </c>
      <c r="B16" s="504">
        <v>1370</v>
      </c>
      <c r="C16" s="503" t="s">
        <v>744</v>
      </c>
      <c r="D16" s="503" t="s">
        <v>919</v>
      </c>
    </row>
    <row r="17" spans="1:4">
      <c r="A17" s="503" t="s">
        <v>906</v>
      </c>
      <c r="B17" s="504">
        <v>1390</v>
      </c>
      <c r="C17" s="503" t="s">
        <v>745</v>
      </c>
      <c r="D17" s="506" t="s">
        <v>920</v>
      </c>
    </row>
    <row r="18" spans="1:4" ht="23">
      <c r="A18" s="503" t="s">
        <v>906</v>
      </c>
      <c r="B18" s="504">
        <v>1500</v>
      </c>
      <c r="C18" s="512" t="s">
        <v>746</v>
      </c>
      <c r="D18" s="512" t="s">
        <v>921</v>
      </c>
    </row>
    <row r="19" spans="1:4">
      <c r="A19" s="503" t="s">
        <v>906</v>
      </c>
      <c r="B19" s="504">
        <v>1510</v>
      </c>
      <c r="C19" s="503" t="s">
        <v>747</v>
      </c>
      <c r="D19" s="503"/>
    </row>
    <row r="20" spans="1:4">
      <c r="A20" s="503" t="s">
        <v>906</v>
      </c>
      <c r="B20" s="504">
        <v>1520</v>
      </c>
      <c r="C20" s="503" t="s">
        <v>622</v>
      </c>
      <c r="D20" s="503"/>
    </row>
    <row r="21" spans="1:4">
      <c r="A21" s="503" t="s">
        <v>906</v>
      </c>
      <c r="B21" s="504">
        <v>1530</v>
      </c>
      <c r="C21" s="503" t="s">
        <v>219</v>
      </c>
      <c r="D21" s="503"/>
    </row>
    <row r="22" spans="1:4">
      <c r="A22" s="503" t="s">
        <v>906</v>
      </c>
      <c r="B22" s="504">
        <v>1535</v>
      </c>
      <c r="C22" s="503" t="s">
        <v>217</v>
      </c>
      <c r="D22" s="503"/>
    </row>
    <row r="23" spans="1:4">
      <c r="A23" s="503" t="s">
        <v>906</v>
      </c>
      <c r="B23" s="504">
        <v>1540</v>
      </c>
      <c r="C23" s="503" t="s">
        <v>748</v>
      </c>
      <c r="D23" s="503"/>
    </row>
    <row r="24" spans="1:4">
      <c r="A24" s="503" t="s">
        <v>906</v>
      </c>
      <c r="B24" s="504">
        <v>1545</v>
      </c>
      <c r="C24" s="503" t="s">
        <v>749</v>
      </c>
      <c r="D24" s="503"/>
    </row>
    <row r="25" spans="1:4">
      <c r="A25" s="503" t="s">
        <v>906</v>
      </c>
      <c r="B25" s="504">
        <v>1550</v>
      </c>
      <c r="C25" s="503" t="s">
        <v>818</v>
      </c>
      <c r="D25" s="506" t="s">
        <v>920</v>
      </c>
    </row>
    <row r="26" spans="1:4">
      <c r="A26" s="503" t="s">
        <v>906</v>
      </c>
      <c r="B26" s="504">
        <v>1600</v>
      </c>
      <c r="C26" s="513" t="s">
        <v>922</v>
      </c>
      <c r="D26" s="503"/>
    </row>
    <row r="27" spans="1:4" ht="25.5" customHeight="1">
      <c r="A27" s="503" t="s">
        <v>906</v>
      </c>
      <c r="B27" s="504">
        <v>1610</v>
      </c>
      <c r="C27" s="503" t="s">
        <v>662</v>
      </c>
      <c r="D27" s="503" t="s">
        <v>923</v>
      </c>
    </row>
    <row r="28" spans="1:4">
      <c r="A28" s="503" t="s">
        <v>906</v>
      </c>
      <c r="B28" s="504">
        <v>1620</v>
      </c>
      <c r="C28" s="503" t="s">
        <v>756</v>
      </c>
      <c r="D28" s="503" t="s">
        <v>924</v>
      </c>
    </row>
    <row r="29" spans="1:4" ht="21">
      <c r="A29" s="503" t="s">
        <v>906</v>
      </c>
      <c r="B29" s="504">
        <v>1700</v>
      </c>
      <c r="C29" s="505" t="s">
        <v>736</v>
      </c>
      <c r="D29" s="503" t="s">
        <v>925</v>
      </c>
    </row>
    <row r="30" spans="1:4" ht="23">
      <c r="A30" s="506" t="s">
        <v>906</v>
      </c>
      <c r="B30" s="507">
        <v>1800</v>
      </c>
      <c r="C30" s="514" t="s">
        <v>725</v>
      </c>
      <c r="D30" s="515" t="s">
        <v>926</v>
      </c>
    </row>
    <row r="31" spans="1:4">
      <c r="A31" s="506" t="s">
        <v>906</v>
      </c>
      <c r="B31" s="507">
        <v>1805</v>
      </c>
      <c r="C31" s="516" t="s">
        <v>763</v>
      </c>
      <c r="D31" s="506"/>
    </row>
    <row r="32" spans="1:4">
      <c r="A32" s="506" t="s">
        <v>906</v>
      </c>
      <c r="B32" s="507">
        <v>1810</v>
      </c>
      <c r="C32" s="506" t="s">
        <v>764</v>
      </c>
      <c r="D32" s="506"/>
    </row>
    <row r="33" spans="1:4">
      <c r="A33" s="506" t="s">
        <v>906</v>
      </c>
      <c r="B33" s="507">
        <v>1811</v>
      </c>
      <c r="C33" s="506" t="s">
        <v>927</v>
      </c>
      <c r="D33" s="506"/>
    </row>
    <row r="34" spans="1:4">
      <c r="A34" s="506" t="s">
        <v>906</v>
      </c>
      <c r="B34" s="507">
        <v>1820</v>
      </c>
      <c r="C34" s="506" t="s">
        <v>765</v>
      </c>
      <c r="D34" s="506"/>
    </row>
    <row r="35" spans="1:4">
      <c r="A35" s="506" t="s">
        <v>906</v>
      </c>
      <c r="B35" s="507">
        <v>1821</v>
      </c>
      <c r="C35" s="506" t="s">
        <v>928</v>
      </c>
      <c r="D35" s="506"/>
    </row>
    <row r="36" spans="1:4">
      <c r="A36" s="506" t="s">
        <v>906</v>
      </c>
      <c r="B36" s="507">
        <v>1830</v>
      </c>
      <c r="C36" s="506" t="s">
        <v>766</v>
      </c>
      <c r="D36" s="506" t="s">
        <v>920</v>
      </c>
    </row>
    <row r="37" spans="1:4">
      <c r="A37" s="506" t="s">
        <v>906</v>
      </c>
      <c r="B37" s="507">
        <v>1831</v>
      </c>
      <c r="C37" s="506" t="s">
        <v>929</v>
      </c>
      <c r="D37" s="506" t="s">
        <v>920</v>
      </c>
    </row>
    <row r="38" spans="1:4" ht="14.25" hidden="1" customHeight="1">
      <c r="A38" s="517"/>
      <c r="B38" s="518"/>
      <c r="C38" s="519"/>
      <c r="D38" s="520"/>
    </row>
    <row r="39" spans="1:4">
      <c r="A39" s="503" t="s">
        <v>930</v>
      </c>
      <c r="B39" s="504">
        <v>2000</v>
      </c>
      <c r="C39" s="505" t="s">
        <v>650</v>
      </c>
      <c r="D39" s="503" t="s">
        <v>931</v>
      </c>
    </row>
    <row r="40" spans="1:4">
      <c r="A40" s="503" t="s">
        <v>930</v>
      </c>
      <c r="B40" s="504">
        <v>2075</v>
      </c>
      <c r="C40" s="521" t="s">
        <v>769</v>
      </c>
      <c r="D40" s="516" t="s">
        <v>932</v>
      </c>
    </row>
    <row r="41" spans="1:4" ht="23">
      <c r="A41" s="503" t="s">
        <v>930</v>
      </c>
      <c r="B41" s="504">
        <v>2100</v>
      </c>
      <c r="C41" s="513" t="s">
        <v>770</v>
      </c>
      <c r="D41" s="513" t="s">
        <v>933</v>
      </c>
    </row>
    <row r="42" spans="1:4">
      <c r="A42" s="503" t="s">
        <v>930</v>
      </c>
      <c r="B42" s="504">
        <v>2110</v>
      </c>
      <c r="C42" s="503" t="s">
        <v>771</v>
      </c>
      <c r="D42" s="503"/>
    </row>
    <row r="43" spans="1:4">
      <c r="A43" s="503" t="s">
        <v>934</v>
      </c>
      <c r="B43" s="504">
        <v>2115</v>
      </c>
      <c r="C43" s="503" t="s">
        <v>622</v>
      </c>
      <c r="D43" s="503"/>
    </row>
    <row r="44" spans="1:4">
      <c r="A44" s="503" t="s">
        <v>930</v>
      </c>
      <c r="B44" s="504">
        <v>2120</v>
      </c>
      <c r="C44" s="503" t="s">
        <v>219</v>
      </c>
      <c r="D44" s="503"/>
    </row>
    <row r="45" spans="1:4">
      <c r="A45" s="503" t="s">
        <v>930</v>
      </c>
      <c r="B45" s="504">
        <v>2125</v>
      </c>
      <c r="C45" s="503" t="s">
        <v>217</v>
      </c>
      <c r="D45" s="503"/>
    </row>
    <row r="46" spans="1:4">
      <c r="A46" s="503" t="s">
        <v>930</v>
      </c>
      <c r="B46" s="504">
        <v>2130</v>
      </c>
      <c r="C46" s="503" t="s">
        <v>773</v>
      </c>
      <c r="D46" s="503" t="s">
        <v>935</v>
      </c>
    </row>
    <row r="47" spans="1:4">
      <c r="A47" s="503" t="s">
        <v>930</v>
      </c>
      <c r="B47" s="504">
        <v>2131</v>
      </c>
      <c r="C47" s="503" t="s">
        <v>936</v>
      </c>
      <c r="D47" s="503" t="s">
        <v>937</v>
      </c>
    </row>
    <row r="48" spans="1:4">
      <c r="A48" s="503" t="s">
        <v>930</v>
      </c>
      <c r="B48" s="504">
        <v>2135</v>
      </c>
      <c r="C48" s="503" t="s">
        <v>938</v>
      </c>
      <c r="D48" s="503"/>
    </row>
    <row r="49" spans="1:4">
      <c r="A49" s="503" t="s">
        <v>930</v>
      </c>
      <c r="B49" s="504">
        <v>2140</v>
      </c>
      <c r="C49" s="503" t="s">
        <v>775</v>
      </c>
      <c r="D49" s="503" t="s">
        <v>939</v>
      </c>
    </row>
    <row r="50" spans="1:4">
      <c r="A50" s="503" t="s">
        <v>930</v>
      </c>
      <c r="B50" s="504">
        <v>2150</v>
      </c>
      <c r="C50" s="503" t="s">
        <v>747</v>
      </c>
      <c r="D50" s="503"/>
    </row>
    <row r="51" spans="1:4">
      <c r="A51" s="503" t="s">
        <v>930</v>
      </c>
      <c r="B51" s="504">
        <v>2160</v>
      </c>
      <c r="C51" s="503" t="s">
        <v>776</v>
      </c>
      <c r="D51" s="506" t="s">
        <v>940</v>
      </c>
    </row>
    <row r="52" spans="1:4">
      <c r="A52" s="503" t="s">
        <v>934</v>
      </c>
      <c r="B52" s="504">
        <v>2170</v>
      </c>
      <c r="C52" s="503" t="s">
        <v>743</v>
      </c>
      <c r="D52" s="503" t="s">
        <v>941</v>
      </c>
    </row>
    <row r="53" spans="1:4">
      <c r="A53" s="503" t="s">
        <v>930</v>
      </c>
      <c r="B53" s="504">
        <v>2175</v>
      </c>
      <c r="C53" s="503" t="s">
        <v>942</v>
      </c>
      <c r="D53" s="506" t="s">
        <v>943</v>
      </c>
    </row>
    <row r="54" spans="1:4">
      <c r="A54" s="503" t="s">
        <v>930</v>
      </c>
      <c r="B54" s="504">
        <v>2180</v>
      </c>
      <c r="C54" s="503" t="s">
        <v>777</v>
      </c>
      <c r="D54" s="522"/>
    </row>
    <row r="55" spans="1:4">
      <c r="A55" s="503" t="s">
        <v>930</v>
      </c>
      <c r="B55" s="504">
        <v>2190</v>
      </c>
      <c r="C55" s="503" t="s">
        <v>778</v>
      </c>
      <c r="D55" s="503" t="s">
        <v>944</v>
      </c>
    </row>
    <row r="56" spans="1:4">
      <c r="A56" s="503" t="s">
        <v>930</v>
      </c>
      <c r="B56" s="504">
        <v>2200</v>
      </c>
      <c r="C56" s="505" t="s">
        <v>945</v>
      </c>
      <c r="D56" s="503" t="s">
        <v>946</v>
      </c>
    </row>
    <row r="57" spans="1:4">
      <c r="A57" s="503" t="s">
        <v>930</v>
      </c>
      <c r="B57" s="504">
        <v>2400</v>
      </c>
      <c r="C57" s="508" t="s">
        <v>947</v>
      </c>
      <c r="D57" s="503"/>
    </row>
    <row r="58" spans="1:4" ht="23">
      <c r="A58" s="506" t="s">
        <v>930</v>
      </c>
      <c r="B58" s="507">
        <v>2410</v>
      </c>
      <c r="C58" s="508" t="s">
        <v>948</v>
      </c>
      <c r="D58" s="503"/>
    </row>
    <row r="59" spans="1:4" ht="48" customHeight="1">
      <c r="A59" s="503" t="s">
        <v>930</v>
      </c>
      <c r="B59" s="504">
        <v>2500</v>
      </c>
      <c r="C59" s="515" t="s">
        <v>779</v>
      </c>
      <c r="D59" s="523" t="s">
        <v>949</v>
      </c>
    </row>
    <row r="60" spans="1:4">
      <c r="A60" s="506" t="s">
        <v>930</v>
      </c>
      <c r="B60" s="507">
        <v>2510</v>
      </c>
      <c r="C60" s="506" t="s">
        <v>783</v>
      </c>
      <c r="D60" s="506" t="s">
        <v>950</v>
      </c>
    </row>
    <row r="61" spans="1:4" ht="30">
      <c r="A61" s="506" t="s">
        <v>930</v>
      </c>
      <c r="B61" s="507">
        <v>2515</v>
      </c>
      <c r="C61" s="506" t="s">
        <v>951</v>
      </c>
      <c r="D61" s="506" t="s">
        <v>952</v>
      </c>
    </row>
    <row r="62" spans="1:4" ht="69" customHeight="1">
      <c r="A62" s="503" t="s">
        <v>930</v>
      </c>
      <c r="B62" s="504">
        <v>2550</v>
      </c>
      <c r="C62" s="512" t="s">
        <v>953</v>
      </c>
      <c r="D62" s="523" t="s">
        <v>954</v>
      </c>
    </row>
    <row r="63" spans="1:4">
      <c r="A63" s="503" t="s">
        <v>930</v>
      </c>
      <c r="B63" s="504">
        <v>2560</v>
      </c>
      <c r="C63" s="506" t="s">
        <v>783</v>
      </c>
      <c r="D63" s="506" t="s">
        <v>950</v>
      </c>
    </row>
    <row r="64" spans="1:4" ht="30">
      <c r="A64" s="506" t="s">
        <v>930</v>
      </c>
      <c r="B64" s="507">
        <v>2565</v>
      </c>
      <c r="C64" s="506" t="s">
        <v>951</v>
      </c>
      <c r="D64" s="506" t="s">
        <v>955</v>
      </c>
    </row>
    <row r="65" spans="1:4">
      <c r="A65" s="503" t="s">
        <v>930</v>
      </c>
      <c r="B65" s="504">
        <v>2570</v>
      </c>
      <c r="C65" s="503" t="s">
        <v>671</v>
      </c>
      <c r="D65" s="506" t="s">
        <v>956</v>
      </c>
    </row>
    <row r="66" spans="1:4" ht="67.5" customHeight="1">
      <c r="A66" s="503" t="s">
        <v>930</v>
      </c>
      <c r="B66" s="504">
        <v>2600</v>
      </c>
      <c r="C66" s="524" t="s">
        <v>957</v>
      </c>
      <c r="D66" s="523" t="s">
        <v>958</v>
      </c>
    </row>
    <row r="67" spans="1:4">
      <c r="A67" s="506" t="s">
        <v>930</v>
      </c>
      <c r="B67" s="507">
        <v>2610</v>
      </c>
      <c r="C67" s="506" t="s">
        <v>783</v>
      </c>
      <c r="D67" s="506" t="s">
        <v>950</v>
      </c>
    </row>
    <row r="68" spans="1:4" ht="30">
      <c r="A68" s="506" t="s">
        <v>930</v>
      </c>
      <c r="B68" s="507">
        <v>2615</v>
      </c>
      <c r="C68" s="506" t="s">
        <v>951</v>
      </c>
      <c r="D68" s="506" t="s">
        <v>959</v>
      </c>
    </row>
    <row r="69" spans="1:4">
      <c r="A69" s="503" t="s">
        <v>930</v>
      </c>
      <c r="B69" s="504">
        <v>2620</v>
      </c>
      <c r="C69" s="503" t="s">
        <v>671</v>
      </c>
      <c r="D69" s="506" t="s">
        <v>956</v>
      </c>
    </row>
    <row r="70" spans="1:4" ht="32.25" customHeight="1">
      <c r="A70" s="506" t="s">
        <v>930</v>
      </c>
      <c r="B70" s="507">
        <v>2750</v>
      </c>
      <c r="C70" s="508" t="s">
        <v>960</v>
      </c>
      <c r="D70" s="506" t="s">
        <v>961</v>
      </c>
    </row>
    <row r="71" spans="1:4">
      <c r="A71" s="506" t="s">
        <v>962</v>
      </c>
      <c r="B71" s="507">
        <v>3210</v>
      </c>
      <c r="C71" s="525" t="s">
        <v>662</v>
      </c>
      <c r="D71" s="526"/>
    </row>
    <row r="72" spans="1:4">
      <c r="A72" s="506" t="s">
        <v>962</v>
      </c>
      <c r="B72" s="507">
        <v>3230</v>
      </c>
      <c r="C72" s="505" t="s">
        <v>963</v>
      </c>
      <c r="D72" s="526" t="s">
        <v>964</v>
      </c>
    </row>
    <row r="73" spans="1:4">
      <c r="A73" s="506" t="s">
        <v>962</v>
      </c>
      <c r="B73" s="507">
        <v>3240</v>
      </c>
      <c r="C73" s="525" t="s">
        <v>965</v>
      </c>
      <c r="D73" s="526" t="s">
        <v>966</v>
      </c>
    </row>
    <row r="74" spans="1:4">
      <c r="A74" s="506" t="s">
        <v>962</v>
      </c>
      <c r="B74" s="507">
        <v>3250</v>
      </c>
      <c r="C74" s="525" t="s">
        <v>664</v>
      </c>
      <c r="D74" s="523" t="s">
        <v>967</v>
      </c>
    </row>
    <row r="75" spans="1:4">
      <c r="A75" s="503" t="s">
        <v>968</v>
      </c>
      <c r="B75" s="507">
        <v>3270</v>
      </c>
      <c r="C75" s="508" t="s">
        <v>969</v>
      </c>
      <c r="D75" s="503" t="s">
        <v>970</v>
      </c>
    </row>
    <row r="76" spans="1:4">
      <c r="A76" s="506" t="s">
        <v>962</v>
      </c>
      <c r="B76" s="507">
        <v>3290</v>
      </c>
      <c r="C76" s="508" t="s">
        <v>971</v>
      </c>
      <c r="D76" s="506" t="s">
        <v>944</v>
      </c>
    </row>
    <row r="77" spans="1:4" ht="25.5" customHeight="1">
      <c r="A77" s="503" t="s">
        <v>962</v>
      </c>
      <c r="B77" s="507">
        <v>3300</v>
      </c>
      <c r="C77" s="505" t="s">
        <v>972</v>
      </c>
      <c r="D77" s="506" t="s">
        <v>973</v>
      </c>
    </row>
    <row r="78" spans="1:4">
      <c r="A78" s="506" t="s">
        <v>962</v>
      </c>
      <c r="B78" s="507">
        <v>3350</v>
      </c>
      <c r="C78" s="508" t="s">
        <v>974</v>
      </c>
      <c r="D78" s="527"/>
    </row>
    <row r="79" spans="1:4">
      <c r="A79" s="506" t="s">
        <v>962</v>
      </c>
      <c r="B79" s="507">
        <v>3370</v>
      </c>
      <c r="C79" s="508" t="s">
        <v>670</v>
      </c>
      <c r="D79" s="506" t="s">
        <v>944</v>
      </c>
    </row>
    <row r="80" spans="1:4">
      <c r="A80" s="503" t="s">
        <v>962</v>
      </c>
      <c r="B80" s="504">
        <v>3400</v>
      </c>
      <c r="C80" s="505" t="s">
        <v>671</v>
      </c>
      <c r="D80" s="506" t="s">
        <v>975</v>
      </c>
    </row>
    <row r="81" spans="1:4" s="528" customFormat="1" ht="23">
      <c r="A81" s="506" t="s">
        <v>968</v>
      </c>
      <c r="B81" s="507">
        <v>3500</v>
      </c>
      <c r="C81" s="515" t="s">
        <v>976</v>
      </c>
      <c r="D81" s="514" t="s">
        <v>977</v>
      </c>
    </row>
    <row r="82" spans="1:4" s="528" customFormat="1">
      <c r="A82" s="506" t="s">
        <v>962</v>
      </c>
      <c r="B82" s="507">
        <v>3502</v>
      </c>
      <c r="C82" s="506" t="s">
        <v>802</v>
      </c>
      <c r="D82" s="506"/>
    </row>
    <row r="83" spans="1:4" s="528" customFormat="1">
      <c r="A83" s="506" t="s">
        <v>962</v>
      </c>
      <c r="B83" s="507">
        <v>3503</v>
      </c>
      <c r="C83" s="506" t="s">
        <v>978</v>
      </c>
      <c r="D83" s="506"/>
    </row>
    <row r="84" spans="1:4" s="528" customFormat="1" ht="40">
      <c r="A84" s="506" t="s">
        <v>962</v>
      </c>
      <c r="B84" s="507">
        <v>3504</v>
      </c>
      <c r="C84" s="506" t="s">
        <v>979</v>
      </c>
      <c r="D84" s="506" t="s">
        <v>980</v>
      </c>
    </row>
    <row r="85" spans="1:4" s="528" customFormat="1">
      <c r="A85" s="506" t="s">
        <v>962</v>
      </c>
      <c r="B85" s="507">
        <v>3505</v>
      </c>
      <c r="C85" s="506" t="s">
        <v>981</v>
      </c>
      <c r="D85" s="506" t="s">
        <v>920</v>
      </c>
    </row>
    <row r="86" spans="1:4">
      <c r="A86" s="503" t="s">
        <v>982</v>
      </c>
      <c r="B86" s="504">
        <v>4000</v>
      </c>
      <c r="C86" s="510" t="s">
        <v>983</v>
      </c>
      <c r="D86" s="524" t="s">
        <v>984</v>
      </c>
    </row>
    <row r="87" spans="1:4" ht="33.75" customHeight="1">
      <c r="A87" s="503" t="s">
        <v>982</v>
      </c>
      <c r="B87" s="504">
        <v>4005</v>
      </c>
      <c r="C87" s="503" t="s">
        <v>823</v>
      </c>
      <c r="D87" s="506" t="s">
        <v>985</v>
      </c>
    </row>
    <row r="88" spans="1:4" ht="24" customHeight="1">
      <c r="A88" s="503" t="s">
        <v>982</v>
      </c>
      <c r="B88" s="504">
        <v>4020</v>
      </c>
      <c r="C88" s="506" t="s">
        <v>986</v>
      </c>
      <c r="D88" s="506" t="s">
        <v>987</v>
      </c>
    </row>
    <row r="89" spans="1:4" ht="20">
      <c r="A89" s="503" t="s">
        <v>982</v>
      </c>
      <c r="B89" s="504">
        <v>4010</v>
      </c>
      <c r="C89" s="503" t="s">
        <v>825</v>
      </c>
      <c r="D89" s="506" t="s">
        <v>988</v>
      </c>
    </row>
    <row r="90" spans="1:4" ht="20">
      <c r="A90" s="503" t="s">
        <v>982</v>
      </c>
      <c r="B90" s="504">
        <v>4015</v>
      </c>
      <c r="C90" s="503" t="s">
        <v>826</v>
      </c>
      <c r="D90" s="503" t="s">
        <v>989</v>
      </c>
    </row>
    <row r="91" spans="1:4" ht="20">
      <c r="A91" s="503" t="s">
        <v>982</v>
      </c>
      <c r="B91" s="504">
        <v>4040</v>
      </c>
      <c r="C91" s="503" t="s">
        <v>827</v>
      </c>
      <c r="D91" s="506" t="s">
        <v>990</v>
      </c>
    </row>
    <row r="92" spans="1:4" ht="42.75" customHeight="1">
      <c r="A92" s="503" t="s">
        <v>982</v>
      </c>
      <c r="B92" s="504">
        <v>4025</v>
      </c>
      <c r="C92" s="503" t="s">
        <v>991</v>
      </c>
      <c r="D92" s="506" t="s">
        <v>992</v>
      </c>
    </row>
    <row r="93" spans="1:4" ht="42.75" customHeight="1">
      <c r="A93" s="503" t="s">
        <v>982</v>
      </c>
      <c r="B93" s="504">
        <v>4026</v>
      </c>
      <c r="C93" s="503" t="s">
        <v>993</v>
      </c>
      <c r="D93" s="506" t="s">
        <v>994</v>
      </c>
    </row>
    <row r="94" spans="1:4" ht="29.25" customHeight="1">
      <c r="A94" s="503" t="s">
        <v>982</v>
      </c>
      <c r="B94" s="504">
        <v>4027</v>
      </c>
      <c r="C94" s="503" t="s">
        <v>995</v>
      </c>
      <c r="D94" s="503" t="s">
        <v>996</v>
      </c>
    </row>
    <row r="95" spans="1:4" ht="43.5" customHeight="1">
      <c r="A95" s="503" t="s">
        <v>982</v>
      </c>
      <c r="B95" s="504">
        <v>4030</v>
      </c>
      <c r="C95" s="503" t="s">
        <v>831</v>
      </c>
      <c r="D95" s="506" t="s">
        <v>997</v>
      </c>
    </row>
    <row r="96" spans="1:4" ht="20.5">
      <c r="A96" s="503" t="s">
        <v>982</v>
      </c>
      <c r="B96" s="504">
        <v>4035</v>
      </c>
      <c r="C96" s="503" t="s">
        <v>832</v>
      </c>
      <c r="D96" s="506" t="s">
        <v>998</v>
      </c>
    </row>
    <row r="97" spans="1:4" ht="31.5">
      <c r="A97" s="503" t="s">
        <v>982</v>
      </c>
      <c r="B97" s="504">
        <v>4200</v>
      </c>
      <c r="C97" s="505" t="s">
        <v>999</v>
      </c>
      <c r="D97" s="523" t="s">
        <v>1000</v>
      </c>
    </row>
    <row r="98" spans="1:4">
      <c r="A98" s="503" t="s">
        <v>982</v>
      </c>
      <c r="B98" s="504">
        <v>4210</v>
      </c>
      <c r="C98" s="508" t="s">
        <v>1001</v>
      </c>
      <c r="D98" s="526" t="s">
        <v>964</v>
      </c>
    </row>
    <row r="99" spans="1:4" ht="107.25" customHeight="1">
      <c r="A99" s="503" t="s">
        <v>982</v>
      </c>
      <c r="B99" s="504">
        <v>4220</v>
      </c>
      <c r="C99" s="505" t="s">
        <v>1002</v>
      </c>
      <c r="D99" s="503" t="s">
        <v>1003</v>
      </c>
    </row>
    <row r="100" spans="1:4" ht="40">
      <c r="A100" s="503" t="s">
        <v>982</v>
      </c>
      <c r="B100" s="504">
        <v>4221</v>
      </c>
      <c r="C100" s="503" t="s">
        <v>614</v>
      </c>
      <c r="D100" s="506" t="s">
        <v>1004</v>
      </c>
    </row>
    <row r="101" spans="1:4" ht="90">
      <c r="A101" s="503" t="s">
        <v>982</v>
      </c>
      <c r="B101" s="504">
        <v>4223</v>
      </c>
      <c r="C101" s="503" t="s">
        <v>615</v>
      </c>
      <c r="D101" s="506" t="s">
        <v>1005</v>
      </c>
    </row>
    <row r="102" spans="1:4" ht="20">
      <c r="A102" s="503" t="s">
        <v>982</v>
      </c>
      <c r="B102" s="504">
        <v>4300</v>
      </c>
      <c r="C102" s="505" t="s">
        <v>1006</v>
      </c>
      <c r="D102" s="506" t="s">
        <v>990</v>
      </c>
    </row>
    <row r="103" spans="1:4">
      <c r="A103" s="503" t="s">
        <v>982</v>
      </c>
      <c r="B103" s="504">
        <v>4350</v>
      </c>
      <c r="C103" s="505" t="s">
        <v>1007</v>
      </c>
      <c r="D103" s="503" t="s">
        <v>996</v>
      </c>
    </row>
    <row r="104" spans="1:4" ht="30">
      <c r="A104" s="503" t="s">
        <v>982</v>
      </c>
      <c r="B104" s="504">
        <v>4500</v>
      </c>
      <c r="C104" s="508" t="s">
        <v>1008</v>
      </c>
      <c r="D104" s="506" t="s">
        <v>1009</v>
      </c>
    </row>
    <row r="105" spans="1:4">
      <c r="A105" s="503" t="s">
        <v>982</v>
      </c>
      <c r="B105" s="504">
        <v>4600</v>
      </c>
      <c r="C105" s="508" t="s">
        <v>617</v>
      </c>
      <c r="D105" s="503"/>
    </row>
    <row r="106" spans="1:4">
      <c r="A106" s="503" t="s">
        <v>982</v>
      </c>
      <c r="B106" s="504">
        <v>4850</v>
      </c>
      <c r="C106" s="508" t="s">
        <v>618</v>
      </c>
      <c r="D106" s="506" t="s">
        <v>1010</v>
      </c>
    </row>
    <row r="107" spans="1:4">
      <c r="A107" s="503" t="s">
        <v>982</v>
      </c>
      <c r="B107" s="504">
        <v>4900</v>
      </c>
      <c r="C107" s="524" t="s">
        <v>556</v>
      </c>
      <c r="D107" s="524" t="s">
        <v>1011</v>
      </c>
    </row>
    <row r="108" spans="1:4" ht="30">
      <c r="A108" s="503" t="s">
        <v>982</v>
      </c>
      <c r="B108" s="504">
        <v>4901</v>
      </c>
      <c r="C108" s="503" t="s">
        <v>834</v>
      </c>
      <c r="D108" s="503" t="s">
        <v>1012</v>
      </c>
    </row>
    <row r="109" spans="1:4">
      <c r="A109" s="503" t="s">
        <v>982</v>
      </c>
      <c r="B109" s="504">
        <v>4905</v>
      </c>
      <c r="C109" s="503" t="s">
        <v>836</v>
      </c>
      <c r="D109" s="503" t="s">
        <v>1013</v>
      </c>
    </row>
    <row r="110" spans="1:4">
      <c r="A110" s="503" t="s">
        <v>982</v>
      </c>
      <c r="B110" s="504">
        <v>4910</v>
      </c>
      <c r="C110" s="503" t="s">
        <v>837</v>
      </c>
      <c r="D110" s="503"/>
    </row>
    <row r="111" spans="1:4">
      <c r="A111" s="503" t="s">
        <v>982</v>
      </c>
      <c r="B111" s="504">
        <v>4915</v>
      </c>
      <c r="C111" s="503" t="s">
        <v>838</v>
      </c>
      <c r="D111" s="503"/>
    </row>
    <row r="112" spans="1:4">
      <c r="A112" s="503" t="s">
        <v>982</v>
      </c>
      <c r="B112" s="504">
        <v>4920</v>
      </c>
      <c r="C112" s="503" t="s">
        <v>839</v>
      </c>
      <c r="D112" s="503"/>
    </row>
    <row r="113" spans="1:4">
      <c r="A113" s="503" t="s">
        <v>982</v>
      </c>
      <c r="B113" s="504">
        <v>4925</v>
      </c>
      <c r="C113" s="503" t="s">
        <v>840</v>
      </c>
      <c r="D113" s="503"/>
    </row>
    <row r="114" spans="1:4" ht="20">
      <c r="A114" s="503" t="s">
        <v>982</v>
      </c>
      <c r="B114" s="504">
        <v>4950</v>
      </c>
      <c r="C114" s="503" t="s">
        <v>841</v>
      </c>
      <c r="D114" s="503" t="s">
        <v>1014</v>
      </c>
    </row>
    <row r="115" spans="1:4" ht="20">
      <c r="A115" s="503" t="s">
        <v>982</v>
      </c>
      <c r="B115" s="504">
        <v>4960</v>
      </c>
      <c r="C115" s="503" t="s">
        <v>1015</v>
      </c>
      <c r="D115" s="503" t="s">
        <v>1016</v>
      </c>
    </row>
    <row r="116" spans="1:4" ht="20">
      <c r="A116" s="503" t="s">
        <v>982</v>
      </c>
      <c r="B116" s="504">
        <v>4965</v>
      </c>
      <c r="C116" s="503" t="s">
        <v>1017</v>
      </c>
      <c r="D116" s="503" t="s">
        <v>1018</v>
      </c>
    </row>
    <row r="117" spans="1:4">
      <c r="A117" s="503" t="s">
        <v>982</v>
      </c>
      <c r="B117" s="504">
        <v>4990</v>
      </c>
      <c r="C117" s="503" t="s">
        <v>1019</v>
      </c>
      <c r="D117" s="503"/>
    </row>
    <row r="118" spans="1:4">
      <c r="A118" s="503" t="s">
        <v>982</v>
      </c>
      <c r="B118" s="504">
        <v>4999</v>
      </c>
      <c r="C118" s="503" t="s">
        <v>1020</v>
      </c>
      <c r="D118" s="506" t="s">
        <v>944</v>
      </c>
    </row>
    <row r="119" spans="1:4" ht="30">
      <c r="A119" s="503" t="s">
        <v>1021</v>
      </c>
      <c r="B119" s="504">
        <v>5000</v>
      </c>
      <c r="C119" s="503" t="s">
        <v>621</v>
      </c>
      <c r="D119" s="503" t="s">
        <v>1022</v>
      </c>
    </row>
    <row r="120" spans="1:4">
      <c r="A120" s="503" t="s">
        <v>1021</v>
      </c>
      <c r="B120" s="504">
        <v>5100</v>
      </c>
      <c r="C120" s="503" t="s">
        <v>622</v>
      </c>
      <c r="D120" s="503" t="s">
        <v>1023</v>
      </c>
    </row>
    <row r="121" spans="1:4" ht="20">
      <c r="A121" s="503" t="s">
        <v>1021</v>
      </c>
      <c r="B121" s="504">
        <v>5300</v>
      </c>
      <c r="C121" s="503" t="s">
        <v>219</v>
      </c>
      <c r="D121" s="503" t="s">
        <v>1024</v>
      </c>
    </row>
    <row r="122" spans="1:4" ht="30">
      <c r="A122" s="503" t="s">
        <v>1021</v>
      </c>
      <c r="B122" s="504">
        <v>5400</v>
      </c>
      <c r="C122" s="503" t="s">
        <v>217</v>
      </c>
      <c r="D122" s="503" t="s">
        <v>1025</v>
      </c>
    </row>
    <row r="123" spans="1:4">
      <c r="A123" s="503" t="s">
        <v>1021</v>
      </c>
      <c r="B123" s="504">
        <v>6000</v>
      </c>
      <c r="C123" s="510" t="s">
        <v>558</v>
      </c>
      <c r="D123" s="524" t="s">
        <v>1026</v>
      </c>
    </row>
    <row r="124" spans="1:4" ht="20">
      <c r="A124" s="503" t="s">
        <v>1021</v>
      </c>
      <c r="B124" s="504">
        <v>6005</v>
      </c>
      <c r="C124" s="511" t="s">
        <v>845</v>
      </c>
      <c r="D124" s="503" t="s">
        <v>1027</v>
      </c>
    </row>
    <row r="125" spans="1:4" ht="30">
      <c r="A125" s="503" t="s">
        <v>1021</v>
      </c>
      <c r="B125" s="504">
        <v>6010</v>
      </c>
      <c r="C125" s="503" t="s">
        <v>846</v>
      </c>
      <c r="D125" s="503" t="s">
        <v>1028</v>
      </c>
    </row>
    <row r="126" spans="1:4" ht="30">
      <c r="A126" s="503" t="s">
        <v>1021</v>
      </c>
      <c r="B126" s="504">
        <v>6020</v>
      </c>
      <c r="C126" s="506" t="s">
        <v>847</v>
      </c>
      <c r="D126" s="503" t="s">
        <v>1029</v>
      </c>
    </row>
    <row r="127" spans="1:4" ht="30">
      <c r="A127" s="503" t="s">
        <v>1021</v>
      </c>
      <c r="B127" s="504">
        <v>6030</v>
      </c>
      <c r="C127" s="503" t="s">
        <v>848</v>
      </c>
      <c r="D127" s="503" t="s">
        <v>1030</v>
      </c>
    </row>
    <row r="128" spans="1:4">
      <c r="A128" s="503" t="s">
        <v>1021</v>
      </c>
      <c r="B128" s="504">
        <v>6040</v>
      </c>
      <c r="C128" s="503" t="s">
        <v>849</v>
      </c>
      <c r="D128" s="503" t="s">
        <v>1031</v>
      </c>
    </row>
    <row r="129" spans="1:4">
      <c r="A129" s="503" t="s">
        <v>1021</v>
      </c>
      <c r="B129" s="504">
        <v>6050</v>
      </c>
      <c r="C129" s="503" t="s">
        <v>850</v>
      </c>
      <c r="D129" s="503" t="s">
        <v>1032</v>
      </c>
    </row>
    <row r="130" spans="1:4">
      <c r="A130" s="503" t="s">
        <v>1021</v>
      </c>
      <c r="B130" s="504">
        <v>6099</v>
      </c>
      <c r="C130" s="503" t="s">
        <v>1033</v>
      </c>
      <c r="D130" s="506" t="s">
        <v>1034</v>
      </c>
    </row>
    <row r="131" spans="1:4">
      <c r="A131" s="503" t="s">
        <v>1021</v>
      </c>
      <c r="B131" s="504">
        <v>6200</v>
      </c>
      <c r="C131" s="510" t="s">
        <v>560</v>
      </c>
      <c r="D131" s="524" t="s">
        <v>1035</v>
      </c>
    </row>
    <row r="132" spans="1:4">
      <c r="A132" s="503" t="s">
        <v>1021</v>
      </c>
      <c r="B132" s="504">
        <v>6210</v>
      </c>
      <c r="C132" s="503" t="s">
        <v>773</v>
      </c>
      <c r="D132" s="529"/>
    </row>
    <row r="133" spans="1:4">
      <c r="A133" s="503" t="s">
        <v>1021</v>
      </c>
      <c r="B133" s="504">
        <v>6215</v>
      </c>
      <c r="C133" s="503" t="s">
        <v>852</v>
      </c>
      <c r="D133" s="529"/>
    </row>
    <row r="134" spans="1:4">
      <c r="A134" s="503" t="s">
        <v>1021</v>
      </c>
      <c r="B134" s="504">
        <v>6220</v>
      </c>
      <c r="C134" s="503" t="s">
        <v>853</v>
      </c>
      <c r="D134" s="503"/>
    </row>
    <row r="135" spans="1:4">
      <c r="A135" s="503" t="s">
        <v>1021</v>
      </c>
      <c r="B135" s="504">
        <v>6299</v>
      </c>
      <c r="C135" s="503" t="s">
        <v>1033</v>
      </c>
      <c r="D135" s="503" t="s">
        <v>1036</v>
      </c>
    </row>
    <row r="136" spans="1:4">
      <c r="A136" s="503" t="s">
        <v>1021</v>
      </c>
      <c r="B136" s="504">
        <v>7000</v>
      </c>
      <c r="C136" s="510" t="s">
        <v>562</v>
      </c>
      <c r="D136" s="510" t="s">
        <v>1037</v>
      </c>
    </row>
    <row r="137" spans="1:4">
      <c r="A137" s="503" t="s">
        <v>1021</v>
      </c>
      <c r="B137" s="504">
        <v>7010</v>
      </c>
      <c r="C137" s="503" t="s">
        <v>773</v>
      </c>
      <c r="D137" s="529"/>
    </row>
    <row r="138" spans="1:4">
      <c r="A138" s="503" t="s">
        <v>1021</v>
      </c>
      <c r="B138" s="504">
        <v>7012</v>
      </c>
      <c r="C138" s="503" t="s">
        <v>852</v>
      </c>
      <c r="D138" s="529"/>
    </row>
    <row r="139" spans="1:4">
      <c r="A139" s="503" t="s">
        <v>1021</v>
      </c>
      <c r="B139" s="504">
        <v>7015</v>
      </c>
      <c r="C139" s="503" t="s">
        <v>856</v>
      </c>
      <c r="D139" s="503" t="s">
        <v>853</v>
      </c>
    </row>
    <row r="140" spans="1:4" ht="20">
      <c r="A140" s="503" t="s">
        <v>1021</v>
      </c>
      <c r="B140" s="504">
        <v>7020</v>
      </c>
      <c r="C140" s="503" t="s">
        <v>857</v>
      </c>
      <c r="D140" s="503" t="s">
        <v>1038</v>
      </c>
    </row>
    <row r="141" spans="1:4">
      <c r="A141" s="503" t="s">
        <v>1021</v>
      </c>
      <c r="B141" s="504">
        <v>7025</v>
      </c>
      <c r="C141" s="503" t="s">
        <v>1039</v>
      </c>
      <c r="D141" s="503"/>
    </row>
    <row r="142" spans="1:4">
      <c r="A142" s="503" t="s">
        <v>1021</v>
      </c>
      <c r="B142" s="504">
        <v>7030</v>
      </c>
      <c r="C142" s="503" t="s">
        <v>859</v>
      </c>
      <c r="D142" s="503" t="s">
        <v>1040</v>
      </c>
    </row>
    <row r="143" spans="1:4">
      <c r="A143" s="503" t="s">
        <v>1021</v>
      </c>
      <c r="B143" s="504">
        <v>7040</v>
      </c>
      <c r="C143" s="503" t="s">
        <v>860</v>
      </c>
      <c r="D143" s="503" t="s">
        <v>1041</v>
      </c>
    </row>
    <row r="144" spans="1:4">
      <c r="A144" s="503" t="s">
        <v>1021</v>
      </c>
      <c r="B144" s="504">
        <v>7050</v>
      </c>
      <c r="C144" s="503" t="s">
        <v>861</v>
      </c>
      <c r="D144" s="503" t="s">
        <v>1042</v>
      </c>
    </row>
    <row r="145" spans="1:4" ht="31">
      <c r="A145" s="503" t="s">
        <v>1021</v>
      </c>
      <c r="B145" s="504">
        <v>7055</v>
      </c>
      <c r="C145" s="503" t="s">
        <v>862</v>
      </c>
      <c r="D145" s="503" t="s">
        <v>1043</v>
      </c>
    </row>
    <row r="146" spans="1:4">
      <c r="A146" s="503" t="s">
        <v>1021</v>
      </c>
      <c r="B146" s="504">
        <v>7060</v>
      </c>
      <c r="C146" s="503" t="s">
        <v>863</v>
      </c>
      <c r="D146" s="503"/>
    </row>
    <row r="147" spans="1:4">
      <c r="A147" s="503" t="s">
        <v>1021</v>
      </c>
      <c r="B147" s="504">
        <v>7070</v>
      </c>
      <c r="C147" s="503" t="s">
        <v>864</v>
      </c>
      <c r="D147" s="503" t="s">
        <v>1044</v>
      </c>
    </row>
    <row r="148" spans="1:4" ht="20">
      <c r="A148" s="503" t="s">
        <v>1021</v>
      </c>
      <c r="B148" s="504">
        <v>7075</v>
      </c>
      <c r="C148" s="503" t="s">
        <v>865</v>
      </c>
      <c r="D148" s="503" t="s">
        <v>1045</v>
      </c>
    </row>
    <row r="149" spans="1:4">
      <c r="A149" s="503" t="s">
        <v>1021</v>
      </c>
      <c r="B149" s="504">
        <v>7085</v>
      </c>
      <c r="C149" s="503" t="s">
        <v>866</v>
      </c>
      <c r="D149" s="506" t="s">
        <v>944</v>
      </c>
    </row>
    <row r="150" spans="1:4">
      <c r="A150" s="503" t="s">
        <v>1021</v>
      </c>
      <c r="B150" s="507">
        <v>7087</v>
      </c>
      <c r="C150" s="506" t="s">
        <v>867</v>
      </c>
      <c r="D150" s="506" t="s">
        <v>1046</v>
      </c>
    </row>
    <row r="151" spans="1:4">
      <c r="A151" s="503" t="s">
        <v>1021</v>
      </c>
      <c r="B151" s="504">
        <v>7090</v>
      </c>
      <c r="C151" s="503" t="s">
        <v>868</v>
      </c>
      <c r="D151" s="503"/>
    </row>
    <row r="152" spans="1:4">
      <c r="A152" s="503" t="s">
        <v>1021</v>
      </c>
      <c r="B152" s="504">
        <v>7099</v>
      </c>
      <c r="C152" s="503" t="s">
        <v>1047</v>
      </c>
      <c r="D152" s="516" t="s">
        <v>1048</v>
      </c>
    </row>
    <row r="153" spans="1:4">
      <c r="A153" s="503" t="s">
        <v>1021</v>
      </c>
      <c r="B153" s="504">
        <v>7400</v>
      </c>
      <c r="C153" s="505" t="s">
        <v>1049</v>
      </c>
      <c r="D153" s="516"/>
    </row>
    <row r="154" spans="1:4">
      <c r="A154" s="503" t="s">
        <v>1021</v>
      </c>
      <c r="B154" s="504">
        <v>7500</v>
      </c>
      <c r="C154" s="510" t="s">
        <v>564</v>
      </c>
      <c r="D154" s="515" t="s">
        <v>1050</v>
      </c>
    </row>
    <row r="155" spans="1:4">
      <c r="A155" s="503" t="s">
        <v>1021</v>
      </c>
      <c r="B155" s="507">
        <v>7505</v>
      </c>
      <c r="C155" s="506" t="s">
        <v>1051</v>
      </c>
      <c r="D155" s="506" t="s">
        <v>1052</v>
      </c>
    </row>
    <row r="156" spans="1:4">
      <c r="A156" s="503" t="s">
        <v>1021</v>
      </c>
      <c r="B156" s="507">
        <v>7510</v>
      </c>
      <c r="C156" s="506" t="s">
        <v>1053</v>
      </c>
      <c r="D156" s="506" t="s">
        <v>1052</v>
      </c>
    </row>
    <row r="157" spans="1:4">
      <c r="A157" s="503" t="s">
        <v>1021</v>
      </c>
      <c r="B157" s="507">
        <v>7512</v>
      </c>
      <c r="C157" s="506" t="s">
        <v>1054</v>
      </c>
      <c r="D157" s="506" t="s">
        <v>1055</v>
      </c>
    </row>
    <row r="158" spans="1:4">
      <c r="A158" s="503" t="s">
        <v>1021</v>
      </c>
      <c r="B158" s="507">
        <v>7515</v>
      </c>
      <c r="C158" s="506" t="s">
        <v>1056</v>
      </c>
      <c r="D158" s="506" t="s">
        <v>1055</v>
      </c>
    </row>
    <row r="159" spans="1:4">
      <c r="A159" s="503" t="s">
        <v>1021</v>
      </c>
      <c r="B159" s="504">
        <v>7600</v>
      </c>
      <c r="C159" s="510" t="s">
        <v>566</v>
      </c>
      <c r="D159" s="515" t="s">
        <v>1057</v>
      </c>
    </row>
    <row r="160" spans="1:4">
      <c r="A160" s="503" t="s">
        <v>1021</v>
      </c>
      <c r="B160" s="507">
        <v>7605</v>
      </c>
      <c r="C160" s="506" t="s">
        <v>764</v>
      </c>
      <c r="D160" s="523"/>
    </row>
    <row r="161" spans="1:4">
      <c r="A161" s="503" t="s">
        <v>1021</v>
      </c>
      <c r="B161" s="507">
        <v>7610</v>
      </c>
      <c r="C161" s="506" t="s">
        <v>765</v>
      </c>
      <c r="D161" s="523"/>
    </row>
    <row r="162" spans="1:4">
      <c r="A162" s="503" t="s">
        <v>1021</v>
      </c>
      <c r="B162" s="507">
        <v>7615</v>
      </c>
      <c r="C162" s="506" t="s">
        <v>766</v>
      </c>
      <c r="D162" s="506" t="s">
        <v>944</v>
      </c>
    </row>
    <row r="163" spans="1:4">
      <c r="A163" s="503" t="s">
        <v>1021</v>
      </c>
      <c r="B163" s="504">
        <v>7800</v>
      </c>
      <c r="C163" s="505" t="s">
        <v>1058</v>
      </c>
      <c r="D163" s="503" t="s">
        <v>1059</v>
      </c>
    </row>
    <row r="164" spans="1:4">
      <c r="A164" s="503" t="s">
        <v>1021</v>
      </c>
      <c r="B164" s="504">
        <v>8000</v>
      </c>
      <c r="C164" s="512" t="s">
        <v>568</v>
      </c>
      <c r="D164" s="512" t="s">
        <v>1060</v>
      </c>
    </row>
    <row r="165" spans="1:4">
      <c r="A165" s="503" t="s">
        <v>1021</v>
      </c>
      <c r="B165" s="504">
        <v>8010</v>
      </c>
      <c r="C165" s="506" t="s">
        <v>876</v>
      </c>
      <c r="D165" s="503"/>
    </row>
    <row r="166" spans="1:4">
      <c r="A166" s="503" t="s">
        <v>1021</v>
      </c>
      <c r="B166" s="504">
        <v>8020</v>
      </c>
      <c r="C166" s="503" t="s">
        <v>877</v>
      </c>
      <c r="D166" s="503" t="s">
        <v>1061</v>
      </c>
    </row>
    <row r="167" spans="1:4">
      <c r="A167" s="503" t="s">
        <v>1021</v>
      </c>
      <c r="B167" s="504">
        <v>8030</v>
      </c>
      <c r="C167" s="503" t="s">
        <v>1062</v>
      </c>
      <c r="D167" s="506" t="s">
        <v>1063</v>
      </c>
    </row>
    <row r="168" spans="1:4" ht="21.5">
      <c r="A168" s="503" t="s">
        <v>1021</v>
      </c>
      <c r="B168" s="504">
        <v>8200</v>
      </c>
      <c r="C168" s="513" t="s">
        <v>570</v>
      </c>
      <c r="D168" s="526" t="s">
        <v>1064</v>
      </c>
    </row>
    <row r="169" spans="1:4">
      <c r="A169" s="503" t="s">
        <v>1021</v>
      </c>
      <c r="B169" s="504">
        <v>8210</v>
      </c>
      <c r="C169" s="503" t="s">
        <v>881</v>
      </c>
      <c r="D169" s="503" t="s">
        <v>1065</v>
      </c>
    </row>
    <row r="170" spans="1:4" ht="30">
      <c r="A170" s="503" t="s">
        <v>1021</v>
      </c>
      <c r="B170" s="504">
        <v>8220</v>
      </c>
      <c r="C170" s="503" t="s">
        <v>882</v>
      </c>
      <c r="D170" s="503" t="s">
        <v>1066</v>
      </c>
    </row>
    <row r="171" spans="1:4">
      <c r="A171" s="503" t="s">
        <v>1021</v>
      </c>
      <c r="B171" s="504">
        <v>8299</v>
      </c>
      <c r="C171" s="503" t="s">
        <v>1047</v>
      </c>
      <c r="D171" s="506" t="s">
        <v>1067</v>
      </c>
    </row>
    <row r="172" spans="1:4" ht="20">
      <c r="A172" s="503" t="s">
        <v>1021</v>
      </c>
      <c r="B172" s="504">
        <v>8400</v>
      </c>
      <c r="C172" s="505" t="s">
        <v>1068</v>
      </c>
      <c r="D172" s="503" t="s">
        <v>1069</v>
      </c>
    </row>
    <row r="173" spans="1:4">
      <c r="A173" s="503" t="s">
        <v>1021</v>
      </c>
      <c r="B173" s="504">
        <v>8500</v>
      </c>
      <c r="C173" s="505" t="s">
        <v>633</v>
      </c>
      <c r="D173" s="503" t="s">
        <v>1070</v>
      </c>
    </row>
    <row r="174" spans="1:4" ht="21.5">
      <c r="A174" s="503" t="s">
        <v>1021</v>
      </c>
      <c r="B174" s="504">
        <v>9000</v>
      </c>
      <c r="C174" s="512" t="s">
        <v>572</v>
      </c>
      <c r="D174" s="526" t="s">
        <v>1071</v>
      </c>
    </row>
    <row r="175" spans="1:4">
      <c r="A175" s="503" t="s">
        <v>1021</v>
      </c>
      <c r="B175" s="504">
        <v>9100</v>
      </c>
      <c r="C175" s="503" t="s">
        <v>884</v>
      </c>
      <c r="D175" s="503" t="s">
        <v>1072</v>
      </c>
    </row>
    <row r="176" spans="1:4" ht="20">
      <c r="A176" s="503" t="s">
        <v>1021</v>
      </c>
      <c r="B176" s="504">
        <v>9200</v>
      </c>
      <c r="C176" s="503" t="s">
        <v>885</v>
      </c>
      <c r="D176" s="503" t="s">
        <v>1073</v>
      </c>
    </row>
    <row r="177" spans="1:4" ht="20">
      <c r="A177" s="503" t="s">
        <v>1021</v>
      </c>
      <c r="B177" s="504">
        <v>9300</v>
      </c>
      <c r="C177" s="503" t="s">
        <v>886</v>
      </c>
      <c r="D177" s="503" t="s">
        <v>1074</v>
      </c>
    </row>
    <row r="178" spans="1:4">
      <c r="A178" s="503" t="s">
        <v>1021</v>
      </c>
      <c r="B178" s="504">
        <v>9400</v>
      </c>
      <c r="C178" s="503" t="s">
        <v>887</v>
      </c>
      <c r="D178" s="503" t="s">
        <v>1075</v>
      </c>
    </row>
    <row r="179" spans="1:4" ht="21">
      <c r="A179" s="503" t="s">
        <v>1021</v>
      </c>
      <c r="B179" s="504">
        <v>9500</v>
      </c>
      <c r="C179" s="503" t="s">
        <v>888</v>
      </c>
      <c r="D179" s="503" t="s">
        <v>1076</v>
      </c>
    </row>
    <row r="180" spans="1:4">
      <c r="A180" s="503" t="s">
        <v>1021</v>
      </c>
      <c r="B180" s="507">
        <v>9660</v>
      </c>
      <c r="C180" s="506" t="s">
        <v>1077</v>
      </c>
      <c r="D180" s="517"/>
    </row>
    <row r="181" spans="1:4">
      <c r="A181" s="503" t="s">
        <v>1021</v>
      </c>
      <c r="B181" s="507">
        <v>9670</v>
      </c>
      <c r="C181" s="503" t="s">
        <v>1047</v>
      </c>
      <c r="D181" s="506" t="s">
        <v>944</v>
      </c>
    </row>
  </sheetData>
  <pageMargins left="0.7" right="0.7" top="0.75" bottom="0.75" header="0.3" footer="0.3"/>
  <headerFooter>
    <oddHeader>&amp;C&amp;"Calibri"&amp;10&amp;K000000 Unclassified&amp;1#_x000D_</oddHeader>
    <oddFooter>&amp;C_x000D_&amp;1#&amp;"Calibri"&amp;10&amp;K000000 Unclassified</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61C6E-BBDD-4664-AE6D-8B0089938CD9}">
  <sheetPr codeName="Feuil17"/>
  <dimension ref="A1:J47"/>
  <sheetViews>
    <sheetView topLeftCell="A6" zoomScale="80" zoomScaleNormal="80" workbookViewId="0">
      <selection activeCell="I11" sqref="I11:J28"/>
    </sheetView>
  </sheetViews>
  <sheetFormatPr baseColWidth="10"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s>
  <sheetData>
    <row r="1" spans="1:10">
      <c r="A1" s="161" t="s">
        <v>172</v>
      </c>
      <c r="B1" t="e">
        <f>CONCATENATE(#REF!," - ",VLOOKUP(TRUE,B4:C10,2,FALSE)," - ",VLOOKUP(TRUE,F4:G6,2,FALSE)," - ",IF(OR(#REF!="AB",#REF!="MB",#REF!="NB",#REF!="SK"),"N/A",VLOOKUP(TRUE,D4:E6,2,FALSE)), " - ",#REF!)</f>
        <v>#REF!</v>
      </c>
    </row>
    <row r="3" spans="1:10">
      <c r="A3" s="162" t="s">
        <v>11</v>
      </c>
      <c r="B3" s="162" t="s">
        <v>173</v>
      </c>
      <c r="C3" s="162" t="s">
        <v>174</v>
      </c>
      <c r="D3" s="162" t="s">
        <v>175</v>
      </c>
      <c r="E3" s="162" t="s">
        <v>176</v>
      </c>
      <c r="F3" s="162" t="s">
        <v>177</v>
      </c>
      <c r="G3" s="162" t="s">
        <v>178</v>
      </c>
      <c r="I3" s="162" t="s">
        <v>179</v>
      </c>
      <c r="J3" s="162" t="s">
        <v>180</v>
      </c>
    </row>
    <row r="4" spans="1:10">
      <c r="A4" t="s">
        <v>14</v>
      </c>
      <c r="B4" t="b">
        <v>0</v>
      </c>
      <c r="C4" t="s">
        <v>182</v>
      </c>
      <c r="D4" t="b">
        <v>0</v>
      </c>
      <c r="E4" t="s">
        <v>183</v>
      </c>
      <c r="F4" t="b">
        <v>1</v>
      </c>
      <c r="G4" t="s">
        <v>143</v>
      </c>
      <c r="I4" t="s">
        <v>77</v>
      </c>
      <c r="J4" t="b">
        <v>1</v>
      </c>
    </row>
    <row r="5" spans="1:10">
      <c r="A5" t="s">
        <v>117</v>
      </c>
      <c r="B5" t="b">
        <v>0</v>
      </c>
      <c r="C5" t="s">
        <v>184</v>
      </c>
      <c r="D5" t="b">
        <v>0</v>
      </c>
      <c r="E5" t="str">
        <f>IF(AND('Calculation Worksheet 2'!E10="QC",'Calculation Worksheet 2'!H4&gt;2021),"Oil","Gas")</f>
        <v>Oil</v>
      </c>
      <c r="F5" t="b">
        <v>0</v>
      </c>
      <c r="G5" t="s">
        <v>144</v>
      </c>
      <c r="I5" t="s">
        <v>78</v>
      </c>
      <c r="J5" t="b">
        <v>1</v>
      </c>
    </row>
    <row r="6" spans="1:10">
      <c r="A6" t="s">
        <v>185</v>
      </c>
      <c r="B6" t="b">
        <v>1</v>
      </c>
      <c r="C6" t="s">
        <v>186</v>
      </c>
      <c r="D6" t="b">
        <v>1</v>
      </c>
      <c r="E6" t="s">
        <v>79</v>
      </c>
      <c r="F6" t="b">
        <v>0</v>
      </c>
      <c r="G6" t="str">
        <f>IF(AND('Calculation Worksheet 2'!H4&gt;2021,'Calculation Worksheet 2'!E10="PE"),"SDH","Other")</f>
        <v>Other</v>
      </c>
      <c r="I6" t="s">
        <v>79</v>
      </c>
      <c r="J6" t="b">
        <v>1</v>
      </c>
    </row>
    <row r="7" spans="1:10">
      <c r="A7" t="s">
        <v>187</v>
      </c>
      <c r="B7" t="b">
        <v>0</v>
      </c>
      <c r="C7" t="s">
        <v>188</v>
      </c>
      <c r="E7" t="s">
        <v>189</v>
      </c>
    </row>
    <row r="8" spans="1:10">
      <c r="A8" t="s">
        <v>125</v>
      </c>
      <c r="B8" t="b">
        <v>0</v>
      </c>
      <c r="C8" t="s">
        <v>190</v>
      </c>
    </row>
    <row r="9" spans="1:10">
      <c r="A9" t="s">
        <v>135</v>
      </c>
      <c r="B9" t="b">
        <v>0</v>
      </c>
      <c r="C9" t="str">
        <f>IF(OR('Calculation Worksheet 2'!H4=2021,AND('Calculation Worksheet 2'!E10&lt;&gt;"BC",'Calculation Worksheet 2'!E10&lt;&gt;"ON",'Calculation Worksheet 2'!E10&lt;&gt;"PE")),"4+ bedroom","5+ bedroom")</f>
        <v>4+ bedroom</v>
      </c>
    </row>
    <row r="10" spans="1:10">
      <c r="A10" t="s">
        <v>191</v>
      </c>
      <c r="B10" t="b">
        <v>0</v>
      </c>
      <c r="C10" t="s">
        <v>144</v>
      </c>
    </row>
    <row r="11" spans="1:10">
      <c r="A11" t="s">
        <v>192</v>
      </c>
      <c r="I11" s="302" t="s">
        <v>77</v>
      </c>
      <c r="J11" t="s">
        <v>217</v>
      </c>
    </row>
    <row r="12" spans="1:10">
      <c r="I12" s="303" t="s">
        <v>78</v>
      </c>
      <c r="J12" t="s">
        <v>218</v>
      </c>
    </row>
    <row r="13" spans="1:10">
      <c r="A13" s="162" t="s">
        <v>193</v>
      </c>
      <c r="I13" s="302" t="s">
        <v>79</v>
      </c>
      <c r="J13" t="s">
        <v>219</v>
      </c>
    </row>
    <row r="14" spans="1:10">
      <c r="A14" t="s">
        <v>194</v>
      </c>
      <c r="B14" t="s">
        <v>180</v>
      </c>
      <c r="C14" t="s">
        <v>195</v>
      </c>
    </row>
    <row r="15" spans="1:10">
      <c r="A15" t="s">
        <v>79</v>
      </c>
      <c r="B15" t="b">
        <v>0</v>
      </c>
      <c r="C15">
        <f>IF(B15=TRUE,VLOOKUP($B$1,Table1[#All],3,FALSE),0)</f>
        <v>0</v>
      </c>
      <c r="E15" s="162" t="s">
        <v>196</v>
      </c>
    </row>
    <row r="16" spans="1:10">
      <c r="A16" t="s">
        <v>164</v>
      </c>
      <c r="B16" t="b">
        <v>0</v>
      </c>
      <c r="C16">
        <f>IF(B16=TRUE,VLOOKUP($B$1,Table1[#All],5,FALSE),0)</f>
        <v>0</v>
      </c>
      <c r="E16" s="224">
        <v>1</v>
      </c>
      <c r="I16" s="302" t="s">
        <v>182</v>
      </c>
      <c r="J16" t="s">
        <v>220</v>
      </c>
    </row>
    <row r="17" spans="1:10">
      <c r="A17" t="s">
        <v>165</v>
      </c>
      <c r="B17" t="b">
        <v>0</v>
      </c>
      <c r="C17">
        <f>IF(B17=TRUE,VLOOKUP($B$1,Table1[#All],6,FALSE),0)</f>
        <v>0</v>
      </c>
      <c r="I17" s="303" t="s">
        <v>184</v>
      </c>
      <c r="J17" t="s">
        <v>221</v>
      </c>
    </row>
    <row r="18" spans="1:10">
      <c r="A18" t="s">
        <v>197</v>
      </c>
      <c r="B18" t="b">
        <v>0</v>
      </c>
      <c r="C18">
        <f>IF(B18=TRUE,VLOOKUP($B$1,Table1[#All],7,FALSE),0)</f>
        <v>0</v>
      </c>
      <c r="I18" s="302" t="s">
        <v>186</v>
      </c>
      <c r="J18" t="s">
        <v>222</v>
      </c>
    </row>
    <row r="19" spans="1:10">
      <c r="A19" t="s">
        <v>198</v>
      </c>
      <c r="B19" t="b">
        <v>0</v>
      </c>
      <c r="C19">
        <f>IF(B19=TRUE,VLOOKUP($B$1,Table1[#All],8,FALSE),0)</f>
        <v>0</v>
      </c>
      <c r="I19" s="303" t="s">
        <v>188</v>
      </c>
      <c r="J19" t="s">
        <v>223</v>
      </c>
    </row>
    <row r="20" spans="1:10">
      <c r="A20" t="s">
        <v>199</v>
      </c>
      <c r="B20" t="b">
        <v>0</v>
      </c>
      <c r="C20">
        <f>IF(AND(B20=TRUE,'Calculation Worksheet 2'!E10="ON"),VLOOKUP($B$1,Table1[#All],9,FALSE)+(E16-1)*6,0)</f>
        <v>0</v>
      </c>
      <c r="E20" t="s">
        <v>215</v>
      </c>
      <c r="I20" s="302" t="s">
        <v>190</v>
      </c>
      <c r="J20" t="s">
        <v>224</v>
      </c>
    </row>
    <row r="21" spans="1:10">
      <c r="C21">
        <f>SUBTOTAL(109,C15:C20)</f>
        <v>0</v>
      </c>
      <c r="E21" s="301" t="s">
        <v>215</v>
      </c>
    </row>
    <row r="22" spans="1:10">
      <c r="I22" s="302" t="s">
        <v>183</v>
      </c>
      <c r="J22" t="s">
        <v>226</v>
      </c>
    </row>
    <row r="23" spans="1:10">
      <c r="I23" s="303" t="s">
        <v>225</v>
      </c>
      <c r="J23" t="s">
        <v>227</v>
      </c>
    </row>
    <row r="24" spans="1:10">
      <c r="I24" s="302" t="s">
        <v>79</v>
      </c>
      <c r="J24" t="s">
        <v>219</v>
      </c>
    </row>
    <row r="25" spans="1:10">
      <c r="A25" s="162" t="s">
        <v>200</v>
      </c>
    </row>
    <row r="26" spans="1:10">
      <c r="A26" t="s">
        <v>11</v>
      </c>
    </row>
    <row r="27" spans="1:10">
      <c r="A27" s="163" t="s">
        <v>14</v>
      </c>
      <c r="B27" t="s">
        <v>127</v>
      </c>
      <c r="I27" s="302" t="s">
        <v>143</v>
      </c>
      <c r="J27" t="s">
        <v>228</v>
      </c>
    </row>
    <row r="28" spans="1:10">
      <c r="A28" s="164" t="s">
        <v>117</v>
      </c>
      <c r="B28" t="s">
        <v>127</v>
      </c>
      <c r="I28" t="s">
        <v>144</v>
      </c>
      <c r="J28" t="s">
        <v>229</v>
      </c>
    </row>
    <row r="29" spans="1:10">
      <c r="A29" s="163" t="s">
        <v>185</v>
      </c>
      <c r="B29" t="s">
        <v>127</v>
      </c>
    </row>
    <row r="30" spans="1:10">
      <c r="A30" s="164" t="s">
        <v>125</v>
      </c>
      <c r="B30" t="s">
        <v>127</v>
      </c>
    </row>
    <row r="31" spans="1:10">
      <c r="A31" s="163" t="s">
        <v>135</v>
      </c>
      <c r="B31" t="s">
        <v>127</v>
      </c>
    </row>
    <row r="32" spans="1:10">
      <c r="A32" s="164" t="s">
        <v>191</v>
      </c>
      <c r="B32" t="s">
        <v>119</v>
      </c>
    </row>
    <row r="33" spans="1:2">
      <c r="A33" s="163" t="s">
        <v>192</v>
      </c>
      <c r="B33" t="s">
        <v>127</v>
      </c>
    </row>
    <row r="35" spans="1:2">
      <c r="A35" s="162" t="s">
        <v>201</v>
      </c>
    </row>
    <row r="36" spans="1:2">
      <c r="A36" s="163" t="s">
        <v>14</v>
      </c>
      <c r="B36" s="163" t="s">
        <v>202</v>
      </c>
    </row>
    <row r="37" spans="1:2">
      <c r="A37" s="164" t="s">
        <v>117</v>
      </c>
      <c r="B37" s="164" t="s">
        <v>202</v>
      </c>
    </row>
    <row r="38" spans="1:2">
      <c r="A38" s="163" t="s">
        <v>185</v>
      </c>
      <c r="B38" s="163" t="s">
        <v>203</v>
      </c>
    </row>
    <row r="39" spans="1:2">
      <c r="A39" s="164" t="s">
        <v>125</v>
      </c>
      <c r="B39" s="164" t="s">
        <v>202</v>
      </c>
    </row>
    <row r="40" spans="1:2">
      <c r="A40" s="163" t="s">
        <v>135</v>
      </c>
      <c r="B40" s="163" t="s">
        <v>202</v>
      </c>
    </row>
    <row r="41" spans="1:2">
      <c r="A41" s="164" t="s">
        <v>191</v>
      </c>
      <c r="B41" s="164" t="s">
        <v>202</v>
      </c>
    </row>
    <row r="42" spans="1:2">
      <c r="A42" s="163" t="s">
        <v>192</v>
      </c>
      <c r="B42" s="163" t="s">
        <v>203</v>
      </c>
    </row>
    <row r="45" spans="1:2">
      <c r="A45" t="s">
        <v>204</v>
      </c>
    </row>
    <row r="46" spans="1:2">
      <c r="A46" t="s">
        <v>127</v>
      </c>
    </row>
    <row r="47" spans="1:2">
      <c r="A47" t="s">
        <v>119</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A696-8566-44A7-9138-920D84347A54}">
  <sheetPr codeName="Feuil18"/>
  <dimension ref="A1:J47"/>
  <sheetViews>
    <sheetView workbookViewId="0">
      <selection activeCell="A4" sqref="A4:A11"/>
    </sheetView>
  </sheetViews>
  <sheetFormatPr baseColWidth="10"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s>
  <sheetData>
    <row r="1" spans="1:10">
      <c r="A1" s="161" t="s">
        <v>172</v>
      </c>
      <c r="B1" t="str">
        <f>CONCATENATE('Calculation Worksheet 3'!E10," - ",VLOOKUP(TRUE,B4:C10,2,FALSE)," - ",VLOOKUP(TRUE,F4:G6,2,FALSE)," - ",IF(OR('Calculation Worksheet 3'!E10="AB",'Calculation Worksheet 3'!E10="MB",'Calculation Worksheet 3'!E10="NB",'Calculation Worksheet 3'!E10="SK"),"N/A",VLOOKUP(TRUE,D4:E6,2,FALSE)), " - ",'Calculation Worksheet 3'!H4)</f>
        <v>QC - 2 Bedroom - Apartment - Electricity - 2023</v>
      </c>
    </row>
    <row r="3" spans="1:10">
      <c r="A3" s="162" t="s">
        <v>11</v>
      </c>
      <c r="B3" s="162" t="s">
        <v>173</v>
      </c>
      <c r="C3" s="162" t="s">
        <v>174</v>
      </c>
      <c r="D3" s="162" t="s">
        <v>175</v>
      </c>
      <c r="E3" s="162" t="s">
        <v>176</v>
      </c>
      <c r="F3" s="162" t="s">
        <v>177</v>
      </c>
      <c r="G3" s="162" t="s">
        <v>178</v>
      </c>
      <c r="I3" s="162" t="s">
        <v>179</v>
      </c>
      <c r="J3" s="162" t="s">
        <v>180</v>
      </c>
    </row>
    <row r="4" spans="1:10">
      <c r="A4" t="s">
        <v>14</v>
      </c>
      <c r="B4" t="b">
        <v>0</v>
      </c>
      <c r="C4" t="s">
        <v>182</v>
      </c>
      <c r="D4" t="b">
        <v>0</v>
      </c>
      <c r="E4" t="s">
        <v>183</v>
      </c>
      <c r="F4" t="b">
        <v>1</v>
      </c>
      <c r="G4" t="s">
        <v>143</v>
      </c>
      <c r="I4" t="s">
        <v>77</v>
      </c>
      <c r="J4" t="b">
        <v>1</v>
      </c>
    </row>
    <row r="5" spans="1:10">
      <c r="A5" t="s">
        <v>117</v>
      </c>
      <c r="B5" t="b">
        <v>0</v>
      </c>
      <c r="C5" t="s">
        <v>184</v>
      </c>
      <c r="D5" t="b">
        <v>0</v>
      </c>
      <c r="E5" t="str">
        <f>IF(AND('Calculation Worksheet 3'!E10="QC",'Calculation Worksheet 3'!H4&gt;2021),"Oil","Gas")</f>
        <v>Oil</v>
      </c>
      <c r="F5" t="b">
        <v>0</v>
      </c>
      <c r="G5" t="s">
        <v>144</v>
      </c>
      <c r="I5" t="s">
        <v>78</v>
      </c>
      <c r="J5" t="b">
        <v>1</v>
      </c>
    </row>
    <row r="6" spans="1:10">
      <c r="A6" t="s">
        <v>185</v>
      </c>
      <c r="B6" t="b">
        <v>1</v>
      </c>
      <c r="C6" t="s">
        <v>186</v>
      </c>
      <c r="D6" t="b">
        <v>1</v>
      </c>
      <c r="E6" t="s">
        <v>79</v>
      </c>
      <c r="F6" t="b">
        <v>0</v>
      </c>
      <c r="G6" t="str">
        <f>IF(AND('Calculation Worksheet 3'!H4&gt;2021,'Calculation Worksheet 3'!E10="PE"),"SDH","Other")</f>
        <v>Other</v>
      </c>
      <c r="I6" t="s">
        <v>79</v>
      </c>
      <c r="J6" t="b">
        <v>1</v>
      </c>
    </row>
    <row r="7" spans="1:10">
      <c r="A7" t="s">
        <v>187</v>
      </c>
      <c r="B7" t="b">
        <v>0</v>
      </c>
      <c r="C7" t="s">
        <v>188</v>
      </c>
      <c r="E7" t="s">
        <v>189</v>
      </c>
    </row>
    <row r="8" spans="1:10">
      <c r="A8" t="s">
        <v>125</v>
      </c>
      <c r="B8" t="b">
        <v>0</v>
      </c>
      <c r="C8" t="s">
        <v>190</v>
      </c>
    </row>
    <row r="9" spans="1:10">
      <c r="A9" t="s">
        <v>135</v>
      </c>
      <c r="B9" t="b">
        <v>0</v>
      </c>
      <c r="C9" t="str">
        <f>IF(OR('Calculation Worksheet 3'!H4=2021,AND('Calculation Worksheet 3'!E10&lt;&gt;"BC",'Calculation Worksheet 3'!E10&lt;&gt;"ON",'Calculation Worksheet 3'!E10&lt;&gt;"PE")),"4+ bedroom","5+ bedroom")</f>
        <v>4+ bedroom</v>
      </c>
    </row>
    <row r="10" spans="1:10">
      <c r="A10" t="s">
        <v>191</v>
      </c>
      <c r="B10" t="b">
        <v>0</v>
      </c>
      <c r="C10" t="s">
        <v>144</v>
      </c>
    </row>
    <row r="11" spans="1:10">
      <c r="A11" t="s">
        <v>192</v>
      </c>
    </row>
    <row r="13" spans="1:10">
      <c r="A13" s="162" t="s">
        <v>193</v>
      </c>
    </row>
    <row r="14" spans="1:10">
      <c r="A14" t="s">
        <v>194</v>
      </c>
      <c r="B14" t="s">
        <v>180</v>
      </c>
      <c r="C14" t="s">
        <v>195</v>
      </c>
    </row>
    <row r="15" spans="1:10">
      <c r="A15" t="s">
        <v>79</v>
      </c>
      <c r="B15" t="b">
        <v>0</v>
      </c>
      <c r="C15">
        <f>IF(B15=TRUE,VLOOKUP($B$1,Table1[#All],3,FALSE),0)</f>
        <v>0</v>
      </c>
      <c r="E15" s="162" t="s">
        <v>196</v>
      </c>
    </row>
    <row r="16" spans="1:10">
      <c r="A16" t="s">
        <v>164</v>
      </c>
      <c r="B16" t="b">
        <v>0</v>
      </c>
      <c r="C16">
        <f>IF(B16=TRUE,VLOOKUP($B$1,Table1[#All],5,FALSE),0)</f>
        <v>0</v>
      </c>
      <c r="E16" s="224">
        <v>1</v>
      </c>
    </row>
    <row r="17" spans="1:3">
      <c r="A17" t="s">
        <v>165</v>
      </c>
      <c r="B17" t="b">
        <v>0</v>
      </c>
      <c r="C17">
        <f>IF(B17=TRUE,VLOOKUP($B$1,Table1[#All],6,FALSE),0)</f>
        <v>0</v>
      </c>
    </row>
    <row r="18" spans="1:3">
      <c r="A18" t="s">
        <v>197</v>
      </c>
      <c r="B18" t="b">
        <v>0</v>
      </c>
      <c r="C18">
        <f>IF(B18=TRUE,VLOOKUP($B$1,Table1[#All],7,FALSE),0)</f>
        <v>0</v>
      </c>
    </row>
    <row r="19" spans="1:3">
      <c r="A19" t="s">
        <v>198</v>
      </c>
      <c r="B19" t="b">
        <v>0</v>
      </c>
      <c r="C19">
        <f>IF(B19=TRUE,VLOOKUP($B$1,Table1[#All],8,FALSE),0)</f>
        <v>0</v>
      </c>
    </row>
    <row r="20" spans="1:3">
      <c r="A20" t="s">
        <v>199</v>
      </c>
      <c r="B20" t="b">
        <v>0</v>
      </c>
      <c r="C20">
        <f>IF(AND(B20=TRUE,'Calculation Worksheet 3'!E10="ON"),VLOOKUP($B$1,Table1[#All],9,FALSE)+(E16-1)*6,0)</f>
        <v>0</v>
      </c>
    </row>
    <row r="21" spans="1:3">
      <c r="C21">
        <f>SUBTOTAL(109,C15:C20)</f>
        <v>0</v>
      </c>
    </row>
    <row r="25" spans="1:3">
      <c r="A25" s="162" t="s">
        <v>200</v>
      </c>
    </row>
    <row r="26" spans="1:3">
      <c r="A26" t="s">
        <v>11</v>
      </c>
    </row>
    <row r="27" spans="1:3">
      <c r="A27" s="163" t="s">
        <v>14</v>
      </c>
      <c r="B27" t="s">
        <v>127</v>
      </c>
    </row>
    <row r="28" spans="1:3">
      <c r="A28" s="164" t="s">
        <v>117</v>
      </c>
      <c r="B28" t="s">
        <v>127</v>
      </c>
    </row>
    <row r="29" spans="1:3">
      <c r="A29" s="163" t="s">
        <v>185</v>
      </c>
      <c r="B29" t="s">
        <v>127</v>
      </c>
    </row>
    <row r="30" spans="1:3">
      <c r="A30" s="164" t="s">
        <v>125</v>
      </c>
      <c r="B30" t="s">
        <v>127</v>
      </c>
    </row>
    <row r="31" spans="1:3">
      <c r="A31" s="163" t="s">
        <v>135</v>
      </c>
      <c r="B31" t="s">
        <v>127</v>
      </c>
    </row>
    <row r="32" spans="1:3">
      <c r="A32" s="164" t="s">
        <v>191</v>
      </c>
      <c r="B32" t="s">
        <v>119</v>
      </c>
    </row>
    <row r="33" spans="1:2">
      <c r="A33" s="163" t="s">
        <v>192</v>
      </c>
      <c r="B33" t="s">
        <v>127</v>
      </c>
    </row>
    <row r="35" spans="1:2">
      <c r="A35" s="162" t="s">
        <v>201</v>
      </c>
    </row>
    <row r="36" spans="1:2">
      <c r="A36" s="163" t="s">
        <v>14</v>
      </c>
      <c r="B36" s="163" t="s">
        <v>202</v>
      </c>
    </row>
    <row r="37" spans="1:2">
      <c r="A37" s="164" t="s">
        <v>117</v>
      </c>
      <c r="B37" s="164" t="s">
        <v>202</v>
      </c>
    </row>
    <row r="38" spans="1:2">
      <c r="A38" s="163" t="s">
        <v>185</v>
      </c>
      <c r="B38" s="163" t="s">
        <v>203</v>
      </c>
    </row>
    <row r="39" spans="1:2">
      <c r="A39" s="164" t="s">
        <v>125</v>
      </c>
      <c r="B39" s="164" t="s">
        <v>202</v>
      </c>
    </row>
    <row r="40" spans="1:2">
      <c r="A40" s="163" t="s">
        <v>135</v>
      </c>
      <c r="B40" s="163" t="s">
        <v>202</v>
      </c>
    </row>
    <row r="41" spans="1:2">
      <c r="A41" s="164" t="s">
        <v>191</v>
      </c>
      <c r="B41" s="164" t="s">
        <v>202</v>
      </c>
    </row>
    <row r="42" spans="1:2">
      <c r="A42" s="163" t="s">
        <v>192</v>
      </c>
      <c r="B42" s="163" t="s">
        <v>203</v>
      </c>
    </row>
    <row r="45" spans="1:2">
      <c r="A45" t="s">
        <v>204</v>
      </c>
    </row>
    <row r="46" spans="1:2">
      <c r="A46" t="s">
        <v>127</v>
      </c>
    </row>
    <row r="47" spans="1:2">
      <c r="A47" t="s">
        <v>119</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9"/>
  <dimension ref="A1:L47"/>
  <sheetViews>
    <sheetView workbookViewId="0">
      <selection activeCell="L8" sqref="L8"/>
    </sheetView>
  </sheetViews>
  <sheetFormatPr baseColWidth="10"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 min="12" max="12" width="16.7265625" customWidth="1"/>
  </cols>
  <sheetData>
    <row r="1" spans="1:12">
      <c r="A1" s="161" t="s">
        <v>172</v>
      </c>
      <c r="B1" t="str">
        <f>CONCATENATE('Calculation Worksheet 1'!E10," - ",VLOOKUP(TRUE,B4:C10,2,FALSE)," - ",VLOOKUP(TRUE,F4:G6,2,FALSE)," - ",IF(OR('Calculation Worksheet 1'!E10="AB",'Calculation Worksheet 1'!E10="MB",'Calculation Worksheet 1'!E10="NB",'Calculation Worksheet 1'!E10="SK"),"N/A",VLOOKUP(TRUE,D4:E6,2,FALSE)), " - ",'Calculation Worksheet 1'!H4)</f>
        <v>QC - 2 Bedroom - Apartment - Oil - 2023</v>
      </c>
    </row>
    <row r="3" spans="1:12">
      <c r="A3" s="162" t="s">
        <v>11</v>
      </c>
      <c r="B3" s="162" t="s">
        <v>173</v>
      </c>
      <c r="C3" s="162" t="s">
        <v>174</v>
      </c>
      <c r="D3" s="162" t="s">
        <v>175</v>
      </c>
      <c r="E3" s="162" t="s">
        <v>176</v>
      </c>
      <c r="F3" s="162" t="s">
        <v>177</v>
      </c>
      <c r="G3" s="162" t="s">
        <v>178</v>
      </c>
      <c r="I3" s="162" t="s">
        <v>179</v>
      </c>
      <c r="J3" s="162" t="s">
        <v>180</v>
      </c>
      <c r="L3" t="s">
        <v>181</v>
      </c>
    </row>
    <row r="4" spans="1:12">
      <c r="A4" t="s">
        <v>14</v>
      </c>
      <c r="B4" t="b">
        <v>0</v>
      </c>
      <c r="C4" t="s">
        <v>182</v>
      </c>
      <c r="D4" t="b">
        <v>0</v>
      </c>
      <c r="E4" t="s">
        <v>183</v>
      </c>
      <c r="F4" t="b">
        <v>1</v>
      </c>
      <c r="G4" t="s">
        <v>143</v>
      </c>
      <c r="I4" t="s">
        <v>77</v>
      </c>
      <c r="J4" t="b">
        <v>0</v>
      </c>
      <c r="L4">
        <v>2022</v>
      </c>
    </row>
    <row r="5" spans="1:12">
      <c r="A5" t="s">
        <v>117</v>
      </c>
      <c r="B5" t="b">
        <v>0</v>
      </c>
      <c r="C5" t="s">
        <v>184</v>
      </c>
      <c r="D5" t="b">
        <v>1</v>
      </c>
      <c r="E5" t="str">
        <f>IF(AND('Calculation Worksheet 1'!E10="QC",'Calculation Worksheet 1'!H4&gt;2021),"Oil","Gas")</f>
        <v>Oil</v>
      </c>
      <c r="F5" t="b">
        <v>1</v>
      </c>
      <c r="G5" t="s">
        <v>144</v>
      </c>
      <c r="I5" t="s">
        <v>78</v>
      </c>
      <c r="J5" t="b">
        <v>0</v>
      </c>
      <c r="L5">
        <v>2023</v>
      </c>
    </row>
    <row r="6" spans="1:12">
      <c r="A6" t="s">
        <v>185</v>
      </c>
      <c r="B6" t="b">
        <v>1</v>
      </c>
      <c r="C6" t="s">
        <v>186</v>
      </c>
      <c r="D6" t="b">
        <v>1</v>
      </c>
      <c r="E6" t="s">
        <v>79</v>
      </c>
      <c r="F6" t="b">
        <v>1</v>
      </c>
      <c r="G6" t="str">
        <f>IF(AND('Calculation Worksheet 1'!H4&gt;2021,'Calculation Worksheet 1'!E10="PE"),"SDH","Other")</f>
        <v>Other</v>
      </c>
      <c r="I6" t="s">
        <v>79</v>
      </c>
      <c r="J6" t="b">
        <v>1</v>
      </c>
      <c r="L6">
        <v>2024</v>
      </c>
    </row>
    <row r="7" spans="1:12">
      <c r="A7" t="s">
        <v>187</v>
      </c>
      <c r="B7" t="b">
        <v>0</v>
      </c>
      <c r="C7" t="s">
        <v>188</v>
      </c>
      <c r="E7" t="s">
        <v>189</v>
      </c>
    </row>
    <row r="8" spans="1:12">
      <c r="A8" t="s">
        <v>125</v>
      </c>
      <c r="B8" t="b">
        <v>0</v>
      </c>
      <c r="C8" t="s">
        <v>190</v>
      </c>
    </row>
    <row r="9" spans="1:12">
      <c r="A9" t="s">
        <v>135</v>
      </c>
      <c r="B9" t="b">
        <v>0</v>
      </c>
      <c r="C9" t="str">
        <f>IF(OR('Calculation Worksheet 1'!H4=2021,AND('Calculation Worksheet 1'!E10&lt;&gt;"BC",'Calculation Worksheet 1'!E10&lt;&gt;"ON",'Calculation Worksheet 1'!E10&lt;&gt;"PE")),"4+ bedroom","5+ bedroom")</f>
        <v>4+ bedroom</v>
      </c>
    </row>
    <row r="10" spans="1:12">
      <c r="A10" t="s">
        <v>191</v>
      </c>
      <c r="B10" t="b">
        <v>0</v>
      </c>
      <c r="C10" t="s">
        <v>144</v>
      </c>
    </row>
    <row r="11" spans="1:12">
      <c r="A11" t="s">
        <v>192</v>
      </c>
    </row>
    <row r="13" spans="1:12">
      <c r="A13" s="162" t="s">
        <v>193</v>
      </c>
    </row>
    <row r="14" spans="1:12">
      <c r="A14" t="s">
        <v>194</v>
      </c>
      <c r="B14" t="s">
        <v>180</v>
      </c>
      <c r="C14" t="s">
        <v>195</v>
      </c>
    </row>
    <row r="15" spans="1:12">
      <c r="A15" t="s">
        <v>79</v>
      </c>
      <c r="B15" t="b">
        <v>0</v>
      </c>
      <c r="C15">
        <f>IF(B15=TRUE,VLOOKUP($B$1,Table1[#All],3,FALSE),0)</f>
        <v>0</v>
      </c>
      <c r="E15" s="162" t="s">
        <v>196</v>
      </c>
    </row>
    <row r="16" spans="1:12">
      <c r="A16" t="s">
        <v>164</v>
      </c>
      <c r="B16" t="b">
        <v>0</v>
      </c>
      <c r="C16">
        <f>IF(B16=TRUE,VLOOKUP($B$1,Table1[#All],5,FALSE),0)</f>
        <v>0</v>
      </c>
      <c r="E16" s="224">
        <v>1</v>
      </c>
    </row>
    <row r="17" spans="1:3">
      <c r="A17" t="s">
        <v>165</v>
      </c>
      <c r="B17" t="b">
        <v>0</v>
      </c>
      <c r="C17">
        <f>IF(B17=TRUE,VLOOKUP($B$1,Table1[#All],6,FALSE),0)</f>
        <v>0</v>
      </c>
    </row>
    <row r="18" spans="1:3">
      <c r="A18" t="s">
        <v>197</v>
      </c>
      <c r="B18" t="b">
        <v>0</v>
      </c>
      <c r="C18">
        <f>IF(B18=TRUE,VLOOKUP($B$1,Table1[#All],7,FALSE),0)</f>
        <v>0</v>
      </c>
    </row>
    <row r="19" spans="1:3">
      <c r="A19" t="s">
        <v>198</v>
      </c>
      <c r="B19" t="b">
        <v>0</v>
      </c>
      <c r="C19">
        <f>IF(B19=TRUE,VLOOKUP($B$1,Table1[#All],8,FALSE),0)</f>
        <v>0</v>
      </c>
    </row>
    <row r="20" spans="1:3">
      <c r="A20" t="s">
        <v>199</v>
      </c>
      <c r="B20" t="b">
        <v>0</v>
      </c>
      <c r="C20">
        <f>IF(AND(B20=TRUE,'Calculation Worksheet 1'!E10="ON"),VLOOKUP($B$1,Table1[#All],9,FALSE)+(E16-1)*6,0)</f>
        <v>0</v>
      </c>
    </row>
    <row r="21" spans="1:3">
      <c r="C21">
        <f>SUBTOTAL(109,C15:C20)</f>
        <v>0</v>
      </c>
    </row>
    <row r="25" spans="1:3">
      <c r="A25" s="162" t="s">
        <v>200</v>
      </c>
    </row>
    <row r="26" spans="1:3">
      <c r="A26" t="s">
        <v>11</v>
      </c>
    </row>
    <row r="27" spans="1:3">
      <c r="A27" s="163" t="s">
        <v>14</v>
      </c>
      <c r="B27" t="s">
        <v>127</v>
      </c>
    </row>
    <row r="28" spans="1:3">
      <c r="A28" s="164" t="s">
        <v>117</v>
      </c>
      <c r="B28" t="s">
        <v>127</v>
      </c>
    </row>
    <row r="29" spans="1:3">
      <c r="A29" s="163" t="s">
        <v>185</v>
      </c>
      <c r="B29" t="s">
        <v>127</v>
      </c>
    </row>
    <row r="30" spans="1:3">
      <c r="A30" s="164" t="s">
        <v>125</v>
      </c>
      <c r="B30" t="s">
        <v>127</v>
      </c>
    </row>
    <row r="31" spans="1:3">
      <c r="A31" s="163" t="s">
        <v>135</v>
      </c>
      <c r="B31" t="s">
        <v>127</v>
      </c>
    </row>
    <row r="32" spans="1:3">
      <c r="A32" s="164" t="s">
        <v>191</v>
      </c>
      <c r="B32" t="s">
        <v>119</v>
      </c>
    </row>
    <row r="33" spans="1:2">
      <c r="A33" s="163" t="s">
        <v>192</v>
      </c>
      <c r="B33" t="s">
        <v>127</v>
      </c>
    </row>
    <row r="35" spans="1:2">
      <c r="A35" s="162" t="s">
        <v>201</v>
      </c>
    </row>
    <row r="36" spans="1:2">
      <c r="A36" s="163" t="s">
        <v>14</v>
      </c>
      <c r="B36" s="163" t="s">
        <v>202</v>
      </c>
    </row>
    <row r="37" spans="1:2">
      <c r="A37" s="164" t="s">
        <v>117</v>
      </c>
      <c r="B37" s="164" t="s">
        <v>202</v>
      </c>
    </row>
    <row r="38" spans="1:2">
      <c r="A38" s="163" t="s">
        <v>185</v>
      </c>
      <c r="B38" s="163" t="s">
        <v>203</v>
      </c>
    </row>
    <row r="39" spans="1:2">
      <c r="A39" s="164" t="s">
        <v>125</v>
      </c>
      <c r="B39" s="164" t="s">
        <v>202</v>
      </c>
    </row>
    <row r="40" spans="1:2">
      <c r="A40" s="163" t="s">
        <v>135</v>
      </c>
      <c r="B40" s="163" t="s">
        <v>202</v>
      </c>
    </row>
    <row r="41" spans="1:2">
      <c r="A41" s="164" t="s">
        <v>191</v>
      </c>
      <c r="B41" s="164" t="s">
        <v>202</v>
      </c>
    </row>
    <row r="42" spans="1:2">
      <c r="A42" s="163" t="s">
        <v>192</v>
      </c>
      <c r="B42" s="163" t="s">
        <v>203</v>
      </c>
    </row>
    <row r="45" spans="1:2">
      <c r="A45" t="s">
        <v>204</v>
      </c>
    </row>
    <row r="46" spans="1:2">
      <c r="A46" t="s">
        <v>127</v>
      </c>
    </row>
    <row r="47" spans="1:2">
      <c r="A47" t="s">
        <v>119</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7">
    <tablePart r:id="rId4"/>
    <tablePart r:id="rId5"/>
    <tablePart r:id="rId6"/>
    <tablePart r:id="rId7"/>
    <tablePart r:id="rId8"/>
    <tablePart r:id="rId9"/>
    <tablePart r:id="rId10"/>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20"/>
  <dimension ref="A1:J463"/>
  <sheetViews>
    <sheetView topLeftCell="A305" workbookViewId="0">
      <selection activeCell="A315" sqref="A315"/>
    </sheetView>
  </sheetViews>
  <sheetFormatPr baseColWidth="10" defaultColWidth="9.08984375" defaultRowHeight="14.5"/>
  <cols>
    <col min="1" max="1" width="46.81640625" customWidth="1"/>
    <col min="2" max="4" width="12.6328125" customWidth="1"/>
    <col min="5" max="5" width="16.6328125" customWidth="1"/>
    <col min="6" max="6" width="13.36328125" customWidth="1"/>
    <col min="7" max="9" width="12.6328125" customWidth="1"/>
    <col min="10" max="10" width="12.6328125" style="217" customWidth="1"/>
  </cols>
  <sheetData>
    <row r="1" spans="1:10">
      <c r="A1" t="s">
        <v>205</v>
      </c>
      <c r="B1" s="165" t="s">
        <v>77</v>
      </c>
      <c r="C1" s="165" t="s">
        <v>219</v>
      </c>
      <c r="D1" s="165" t="s">
        <v>206</v>
      </c>
      <c r="E1" s="165" t="s">
        <v>207</v>
      </c>
      <c r="F1" s="165" t="s">
        <v>208</v>
      </c>
      <c r="G1" s="165" t="s">
        <v>197</v>
      </c>
      <c r="H1" s="165" t="s">
        <v>198</v>
      </c>
      <c r="I1" s="165" t="s">
        <v>199</v>
      </c>
      <c r="J1" s="216" t="s">
        <v>209</v>
      </c>
    </row>
    <row r="2" spans="1:10">
      <c r="A2" s="166" t="s">
        <v>262</v>
      </c>
      <c r="B2" s="167">
        <v>48.818999999999996</v>
      </c>
      <c r="C2" s="167">
        <v>58.033499999999989</v>
      </c>
      <c r="D2" s="167">
        <v>12.330500000000001</v>
      </c>
      <c r="E2" s="168">
        <v>40.72</v>
      </c>
      <c r="F2" s="168">
        <v>21.08</v>
      </c>
      <c r="G2" s="168">
        <v>31.5</v>
      </c>
      <c r="H2" s="168">
        <v>37</v>
      </c>
      <c r="I2" s="168">
        <v>0</v>
      </c>
      <c r="J2" s="218">
        <v>2022</v>
      </c>
    </row>
    <row r="3" spans="1:10">
      <c r="A3" s="166" t="s">
        <v>230</v>
      </c>
      <c r="B3" s="167">
        <v>70.260999999999996</v>
      </c>
      <c r="C3" s="167">
        <v>105.58999999999999</v>
      </c>
      <c r="D3" s="167">
        <v>17.832500000000003</v>
      </c>
      <c r="E3" s="168">
        <v>40.72</v>
      </c>
      <c r="F3" s="168">
        <v>21.08</v>
      </c>
      <c r="G3" s="168">
        <v>31.5</v>
      </c>
      <c r="H3" s="168">
        <v>37</v>
      </c>
      <c r="I3" s="168">
        <v>0</v>
      </c>
      <c r="J3" s="218">
        <v>2022</v>
      </c>
    </row>
    <row r="4" spans="1:10">
      <c r="A4" s="166" t="s">
        <v>486</v>
      </c>
      <c r="B4" s="167">
        <v>57.004000000000005</v>
      </c>
      <c r="C4" s="167">
        <v>64.239500000000007</v>
      </c>
      <c r="D4" s="167">
        <v>14.323000000000002</v>
      </c>
      <c r="E4" s="168">
        <v>40.72</v>
      </c>
      <c r="F4" s="168">
        <v>21.08</v>
      </c>
      <c r="G4" s="168">
        <v>31.5</v>
      </c>
      <c r="H4" s="168">
        <v>37</v>
      </c>
      <c r="I4" s="168">
        <v>0</v>
      </c>
      <c r="J4" s="218">
        <v>2022</v>
      </c>
    </row>
    <row r="5" spans="1:10">
      <c r="A5" s="166" t="s">
        <v>512</v>
      </c>
      <c r="B5" s="167">
        <v>80.988500000000016</v>
      </c>
      <c r="C5" s="167">
        <v>119.25250000000001</v>
      </c>
      <c r="D5" s="167">
        <v>21.608499999999999</v>
      </c>
      <c r="E5" s="168">
        <v>40.72</v>
      </c>
      <c r="F5" s="168">
        <v>21.08</v>
      </c>
      <c r="G5" s="168">
        <v>31.5</v>
      </c>
      <c r="H5" s="168">
        <v>37</v>
      </c>
      <c r="I5" s="168">
        <v>0</v>
      </c>
      <c r="J5" s="218">
        <v>2022</v>
      </c>
    </row>
    <row r="6" spans="1:10">
      <c r="A6" s="166" t="s">
        <v>263</v>
      </c>
      <c r="B6" s="167">
        <v>65.209000000000003</v>
      </c>
      <c r="C6" s="167">
        <v>70.628999999999991</v>
      </c>
      <c r="D6" s="167">
        <v>16.290500000000002</v>
      </c>
      <c r="E6" s="168">
        <v>40.72</v>
      </c>
      <c r="F6" s="168">
        <v>21.08</v>
      </c>
      <c r="G6" s="168">
        <v>31.5</v>
      </c>
      <c r="H6" s="168">
        <v>37</v>
      </c>
      <c r="I6" s="168">
        <v>0</v>
      </c>
      <c r="J6" s="218">
        <v>2022</v>
      </c>
    </row>
    <row r="7" spans="1:10">
      <c r="A7" s="169" t="s">
        <v>231</v>
      </c>
      <c r="B7" s="167">
        <v>91.876000000000005</v>
      </c>
      <c r="C7" s="167">
        <v>130.48249999999999</v>
      </c>
      <c r="D7" s="167">
        <v>23.236500000000003</v>
      </c>
      <c r="E7" s="167">
        <v>40.72</v>
      </c>
      <c r="F7" s="167">
        <v>21.08</v>
      </c>
      <c r="G7" s="167">
        <v>31.5</v>
      </c>
      <c r="H7" s="167">
        <v>37</v>
      </c>
      <c r="I7" s="167">
        <v>0</v>
      </c>
      <c r="J7" s="218">
        <v>2022</v>
      </c>
    </row>
    <row r="8" spans="1:10">
      <c r="A8" s="169" t="s">
        <v>264</v>
      </c>
      <c r="B8" s="167">
        <v>72.83150000000002</v>
      </c>
      <c r="C8" s="167">
        <v>77.251999999999981</v>
      </c>
      <c r="D8" s="167">
        <v>18.286000000000005</v>
      </c>
      <c r="E8" s="167">
        <v>40.72</v>
      </c>
      <c r="F8" s="167">
        <v>21.08</v>
      </c>
      <c r="G8" s="167">
        <v>31.5</v>
      </c>
      <c r="H8" s="167">
        <v>37</v>
      </c>
      <c r="I8" s="167">
        <v>0</v>
      </c>
      <c r="J8" s="218">
        <v>2022</v>
      </c>
    </row>
    <row r="9" spans="1:10">
      <c r="A9" s="169" t="s">
        <v>232</v>
      </c>
      <c r="B9" s="167">
        <v>103.60300000000002</v>
      </c>
      <c r="C9" s="167">
        <v>140.79400000000001</v>
      </c>
      <c r="D9" s="167">
        <v>25.98</v>
      </c>
      <c r="E9" s="167">
        <v>40.72</v>
      </c>
      <c r="F9" s="167">
        <v>21.08</v>
      </c>
      <c r="G9" s="167">
        <v>31.5</v>
      </c>
      <c r="H9" s="167">
        <v>37</v>
      </c>
      <c r="I9" s="167">
        <v>0</v>
      </c>
      <c r="J9" s="218">
        <v>2022</v>
      </c>
    </row>
    <row r="10" spans="1:10">
      <c r="A10" s="169" t="s">
        <v>265</v>
      </c>
      <c r="B10" s="167">
        <v>41.234000000000009</v>
      </c>
      <c r="C10" s="167">
        <v>51.828999999999994</v>
      </c>
      <c r="D10" s="167">
        <v>10.320500000000003</v>
      </c>
      <c r="E10" s="167">
        <v>40.72</v>
      </c>
      <c r="F10" s="167">
        <v>21.08</v>
      </c>
      <c r="G10" s="167">
        <v>31.5</v>
      </c>
      <c r="H10" s="167">
        <v>37</v>
      </c>
      <c r="I10" s="167">
        <v>0</v>
      </c>
      <c r="J10" s="218">
        <v>2022</v>
      </c>
    </row>
    <row r="11" spans="1:10">
      <c r="A11" s="169" t="s">
        <v>233</v>
      </c>
      <c r="B11" s="167">
        <v>0</v>
      </c>
      <c r="C11" s="167">
        <v>0</v>
      </c>
      <c r="D11" s="167">
        <v>0</v>
      </c>
      <c r="E11" s="167">
        <v>40.72</v>
      </c>
      <c r="F11" s="167">
        <v>21.08</v>
      </c>
      <c r="G11" s="167">
        <v>31.5</v>
      </c>
      <c r="H11" s="167">
        <v>37</v>
      </c>
      <c r="I11" s="167">
        <v>0</v>
      </c>
      <c r="J11" s="218">
        <v>2022</v>
      </c>
    </row>
    <row r="12" spans="1:10">
      <c r="A12" s="169" t="s">
        <v>396</v>
      </c>
      <c r="B12" s="167">
        <v>42</v>
      </c>
      <c r="C12" s="167">
        <v>28</v>
      </c>
      <c r="D12" s="167">
        <v>18</v>
      </c>
      <c r="E12" s="167">
        <v>64</v>
      </c>
      <c r="F12" s="167">
        <v>10.08</v>
      </c>
      <c r="G12" s="167">
        <v>31.5</v>
      </c>
      <c r="H12" s="167">
        <v>37</v>
      </c>
      <c r="I12" s="167">
        <v>0</v>
      </c>
      <c r="J12" s="218">
        <v>2022</v>
      </c>
    </row>
    <row r="13" spans="1:10">
      <c r="A13" s="169" t="s">
        <v>294</v>
      </c>
      <c r="B13" s="167">
        <v>49</v>
      </c>
      <c r="C13" s="167">
        <v>28</v>
      </c>
      <c r="D13" s="167">
        <v>13</v>
      </c>
      <c r="E13" s="167">
        <v>64</v>
      </c>
      <c r="F13" s="167">
        <v>10.08</v>
      </c>
      <c r="G13" s="167">
        <v>31.5</v>
      </c>
      <c r="H13" s="167">
        <v>37</v>
      </c>
      <c r="I13" s="167">
        <v>0</v>
      </c>
      <c r="J13" s="218">
        <v>2022</v>
      </c>
    </row>
    <row r="14" spans="1:10">
      <c r="A14" s="169" t="s">
        <v>397</v>
      </c>
      <c r="B14" s="167">
        <v>49</v>
      </c>
      <c r="C14" s="167">
        <v>46</v>
      </c>
      <c r="D14" s="167">
        <v>18</v>
      </c>
      <c r="E14" s="167">
        <v>64</v>
      </c>
      <c r="F14" s="167">
        <v>10.08</v>
      </c>
      <c r="G14" s="167">
        <v>31.5</v>
      </c>
      <c r="H14" s="167">
        <v>37</v>
      </c>
      <c r="I14" s="167">
        <v>0</v>
      </c>
      <c r="J14" s="218">
        <v>2022</v>
      </c>
    </row>
    <row r="15" spans="1:10">
      <c r="A15" s="169" t="s">
        <v>295</v>
      </c>
      <c r="B15" s="167">
        <v>57.918635287887255</v>
      </c>
      <c r="C15" s="167">
        <v>46</v>
      </c>
      <c r="D15" s="167">
        <v>15</v>
      </c>
      <c r="E15" s="167">
        <v>64</v>
      </c>
      <c r="F15" s="167">
        <v>10.08</v>
      </c>
      <c r="G15" s="167">
        <v>31.5</v>
      </c>
      <c r="H15" s="167">
        <v>37</v>
      </c>
      <c r="I15" s="167">
        <v>0</v>
      </c>
      <c r="J15" s="218">
        <v>2022</v>
      </c>
    </row>
    <row r="16" spans="1:10">
      <c r="A16" s="169" t="s">
        <v>487</v>
      </c>
      <c r="B16" s="167">
        <v>70</v>
      </c>
      <c r="C16" s="167">
        <v>47</v>
      </c>
      <c r="D16" s="167">
        <v>27</v>
      </c>
      <c r="E16" s="167">
        <v>64</v>
      </c>
      <c r="F16" s="167">
        <v>10.08</v>
      </c>
      <c r="G16" s="167">
        <v>31.5</v>
      </c>
      <c r="H16" s="167">
        <v>37</v>
      </c>
      <c r="I16" s="167">
        <v>0</v>
      </c>
      <c r="J16" s="218">
        <v>2022</v>
      </c>
    </row>
    <row r="17" spans="1:10">
      <c r="A17" s="166" t="s">
        <v>488</v>
      </c>
      <c r="B17" s="167">
        <v>72</v>
      </c>
      <c r="C17" s="167">
        <v>47</v>
      </c>
      <c r="D17" s="167">
        <v>15</v>
      </c>
      <c r="E17" s="168">
        <v>64</v>
      </c>
      <c r="F17" s="168">
        <v>10.08</v>
      </c>
      <c r="G17" s="168">
        <v>31.5</v>
      </c>
      <c r="H17" s="168">
        <v>37</v>
      </c>
      <c r="I17" s="168">
        <v>0</v>
      </c>
      <c r="J17" s="218">
        <v>2022</v>
      </c>
    </row>
    <row r="18" spans="1:10">
      <c r="A18" s="166" t="s">
        <v>513</v>
      </c>
      <c r="B18" s="167">
        <v>81</v>
      </c>
      <c r="C18" s="167">
        <v>78</v>
      </c>
      <c r="D18" s="167">
        <v>27</v>
      </c>
      <c r="E18" s="168">
        <v>64</v>
      </c>
      <c r="F18" s="168">
        <v>10.08</v>
      </c>
      <c r="G18" s="168">
        <v>31.5</v>
      </c>
      <c r="H18" s="168">
        <v>37</v>
      </c>
      <c r="I18" s="168">
        <v>0</v>
      </c>
      <c r="J18" s="218">
        <v>2022</v>
      </c>
    </row>
    <row r="19" spans="1:10">
      <c r="A19" s="166" t="s">
        <v>514</v>
      </c>
      <c r="B19" s="167">
        <v>86.238511535274853</v>
      </c>
      <c r="C19" s="167">
        <v>78</v>
      </c>
      <c r="D19" s="167">
        <v>17</v>
      </c>
      <c r="E19" s="168">
        <v>64</v>
      </c>
      <c r="F19" s="168">
        <v>10.08</v>
      </c>
      <c r="G19" s="168">
        <v>31.5</v>
      </c>
      <c r="H19" s="168">
        <v>37</v>
      </c>
      <c r="I19" s="168">
        <v>0</v>
      </c>
      <c r="J19" s="218">
        <v>2022</v>
      </c>
    </row>
    <row r="20" spans="1:10">
      <c r="A20" s="166" t="s">
        <v>398</v>
      </c>
      <c r="B20" s="167">
        <v>82</v>
      </c>
      <c r="C20" s="167">
        <v>48</v>
      </c>
      <c r="D20" s="167">
        <v>36</v>
      </c>
      <c r="E20" s="168">
        <v>64</v>
      </c>
      <c r="F20" s="168">
        <v>10.08</v>
      </c>
      <c r="G20" s="168">
        <v>31.5</v>
      </c>
      <c r="H20" s="168">
        <v>37</v>
      </c>
      <c r="I20" s="168">
        <v>0</v>
      </c>
      <c r="J20" s="218">
        <v>2022</v>
      </c>
    </row>
    <row r="21" spans="1:10">
      <c r="A21" s="166" t="s">
        <v>296</v>
      </c>
      <c r="B21" s="167">
        <v>79</v>
      </c>
      <c r="C21" s="167">
        <v>48</v>
      </c>
      <c r="D21" s="167">
        <v>15</v>
      </c>
      <c r="E21" s="168">
        <v>64</v>
      </c>
      <c r="F21" s="168">
        <v>10.08</v>
      </c>
      <c r="G21" s="168">
        <v>31.5</v>
      </c>
      <c r="H21" s="168">
        <v>37</v>
      </c>
      <c r="I21" s="168">
        <v>0</v>
      </c>
      <c r="J21" s="218">
        <v>2022</v>
      </c>
    </row>
    <row r="22" spans="1:10">
      <c r="A22" s="166" t="s">
        <v>399</v>
      </c>
      <c r="B22" s="167">
        <v>94</v>
      </c>
      <c r="C22" s="167">
        <v>80</v>
      </c>
      <c r="D22" s="167">
        <v>36</v>
      </c>
      <c r="E22" s="168">
        <v>64</v>
      </c>
      <c r="F22" s="168">
        <v>10.08</v>
      </c>
      <c r="G22" s="168">
        <v>31.5</v>
      </c>
      <c r="H22" s="168">
        <v>37</v>
      </c>
      <c r="I22" s="168">
        <v>0</v>
      </c>
      <c r="J22" s="218">
        <v>2022</v>
      </c>
    </row>
    <row r="23" spans="1:10">
      <c r="A23" s="166" t="s">
        <v>297</v>
      </c>
      <c r="B23" s="167">
        <v>88.228228179008255</v>
      </c>
      <c r="C23" s="167">
        <v>80</v>
      </c>
      <c r="D23" s="167">
        <v>18.164805179734682</v>
      </c>
      <c r="E23" s="168">
        <v>64</v>
      </c>
      <c r="F23" s="168">
        <v>10.08</v>
      </c>
      <c r="G23" s="168">
        <v>31.5</v>
      </c>
      <c r="H23" s="168">
        <v>37</v>
      </c>
      <c r="I23" s="168">
        <v>0</v>
      </c>
      <c r="J23" s="218">
        <v>2022</v>
      </c>
    </row>
    <row r="24" spans="1:10">
      <c r="A24" s="166" t="s">
        <v>400</v>
      </c>
      <c r="B24" s="167">
        <v>91</v>
      </c>
      <c r="C24" s="167">
        <v>58</v>
      </c>
      <c r="D24" s="167">
        <v>54</v>
      </c>
      <c r="E24" s="168">
        <v>64</v>
      </c>
      <c r="F24" s="168">
        <v>10.08</v>
      </c>
      <c r="G24" s="168">
        <v>31.5</v>
      </c>
      <c r="H24" s="168">
        <v>37</v>
      </c>
      <c r="I24" s="168">
        <v>0</v>
      </c>
      <c r="J24" s="218">
        <v>2022</v>
      </c>
    </row>
    <row r="25" spans="1:10">
      <c r="A25" s="166" t="s">
        <v>298</v>
      </c>
      <c r="B25" s="167">
        <v>93</v>
      </c>
      <c r="C25" s="167">
        <v>58</v>
      </c>
      <c r="D25" s="167">
        <v>17</v>
      </c>
      <c r="E25" s="168">
        <v>64</v>
      </c>
      <c r="F25" s="168">
        <v>10.08</v>
      </c>
      <c r="G25" s="168">
        <v>31.5</v>
      </c>
      <c r="H25" s="168">
        <v>37</v>
      </c>
      <c r="I25" s="168">
        <v>0</v>
      </c>
      <c r="J25" s="218">
        <v>2022</v>
      </c>
    </row>
    <row r="26" spans="1:10">
      <c r="A26" s="166" t="s">
        <v>401</v>
      </c>
      <c r="B26" s="167">
        <v>105</v>
      </c>
      <c r="C26" s="167">
        <v>96</v>
      </c>
      <c r="D26" s="167">
        <v>54</v>
      </c>
      <c r="E26" s="168">
        <v>64</v>
      </c>
      <c r="F26" s="168">
        <v>10.08</v>
      </c>
      <c r="G26" s="168">
        <v>31.5</v>
      </c>
      <c r="H26" s="168">
        <v>37</v>
      </c>
      <c r="I26" s="168">
        <v>0</v>
      </c>
      <c r="J26" s="218">
        <v>2022</v>
      </c>
    </row>
    <row r="27" spans="1:10">
      <c r="A27" s="166" t="s">
        <v>299</v>
      </c>
      <c r="B27" s="167">
        <v>106.42738155040972</v>
      </c>
      <c r="C27" s="167">
        <v>96</v>
      </c>
      <c r="D27" s="167">
        <v>26.527990546963924</v>
      </c>
      <c r="E27" s="168">
        <v>64</v>
      </c>
      <c r="F27" s="168">
        <v>10.08</v>
      </c>
      <c r="G27" s="168">
        <v>31.5</v>
      </c>
      <c r="H27" s="168">
        <v>37</v>
      </c>
      <c r="I27" s="168">
        <v>0</v>
      </c>
      <c r="J27" s="218">
        <v>2022</v>
      </c>
    </row>
    <row r="28" spans="1:10">
      <c r="A28" s="166" t="s">
        <v>402</v>
      </c>
      <c r="B28" s="167">
        <v>91</v>
      </c>
      <c r="C28" s="167">
        <v>58</v>
      </c>
      <c r="D28" s="167">
        <v>54</v>
      </c>
      <c r="E28" s="168">
        <v>64</v>
      </c>
      <c r="F28" s="168">
        <v>10.08</v>
      </c>
      <c r="G28" s="168">
        <v>31.5</v>
      </c>
      <c r="H28" s="168">
        <v>37</v>
      </c>
      <c r="I28" s="168">
        <v>0</v>
      </c>
      <c r="J28" s="218">
        <v>2022</v>
      </c>
    </row>
    <row r="29" spans="1:10">
      <c r="A29" s="166" t="s">
        <v>300</v>
      </c>
      <c r="B29" s="167">
        <v>93</v>
      </c>
      <c r="C29" s="167">
        <v>58</v>
      </c>
      <c r="D29" s="167">
        <v>17</v>
      </c>
      <c r="E29" s="168">
        <v>64</v>
      </c>
      <c r="F29" s="168">
        <v>10.08</v>
      </c>
      <c r="G29" s="168">
        <v>31.5</v>
      </c>
      <c r="H29" s="168">
        <v>37</v>
      </c>
      <c r="I29" s="168">
        <v>0</v>
      </c>
      <c r="J29" s="218">
        <v>2022</v>
      </c>
    </row>
    <row r="30" spans="1:10">
      <c r="A30" s="166" t="s">
        <v>403</v>
      </c>
      <c r="B30" s="167">
        <v>110</v>
      </c>
      <c r="C30" s="167">
        <v>96</v>
      </c>
      <c r="D30" s="167">
        <v>56</v>
      </c>
      <c r="E30" s="168">
        <v>64</v>
      </c>
      <c r="F30" s="168">
        <v>10.08</v>
      </c>
      <c r="G30" s="168">
        <v>31.5</v>
      </c>
      <c r="H30" s="168">
        <v>37</v>
      </c>
      <c r="I30" s="168">
        <v>0</v>
      </c>
      <c r="J30" s="218">
        <v>2022</v>
      </c>
    </row>
    <row r="31" spans="1:10">
      <c r="A31" s="166" t="s">
        <v>301</v>
      </c>
      <c r="B31" s="167">
        <v>110.68447681242611</v>
      </c>
      <c r="C31" s="167">
        <v>96</v>
      </c>
      <c r="D31" s="167">
        <v>27.589110168842481</v>
      </c>
      <c r="E31" s="168">
        <v>64</v>
      </c>
      <c r="F31" s="168">
        <v>10.08</v>
      </c>
      <c r="G31" s="168">
        <v>31.5</v>
      </c>
      <c r="H31" s="168">
        <v>37</v>
      </c>
      <c r="I31" s="168">
        <v>0</v>
      </c>
      <c r="J31" s="218">
        <v>2022</v>
      </c>
    </row>
    <row r="32" spans="1:10">
      <c r="A32" s="166" t="s">
        <v>404</v>
      </c>
      <c r="B32" s="167">
        <v>36</v>
      </c>
      <c r="C32" s="167">
        <v>25</v>
      </c>
      <c r="D32" s="167">
        <v>12</v>
      </c>
      <c r="E32" s="168">
        <v>64</v>
      </c>
      <c r="F32" s="168">
        <v>10.08</v>
      </c>
      <c r="G32" s="168">
        <v>31.5</v>
      </c>
      <c r="H32" s="168">
        <v>37</v>
      </c>
      <c r="I32" s="168">
        <v>0</v>
      </c>
      <c r="J32" s="218">
        <v>2022</v>
      </c>
    </row>
    <row r="33" spans="1:10">
      <c r="A33" s="166" t="s">
        <v>302</v>
      </c>
      <c r="B33" s="167">
        <v>40</v>
      </c>
      <c r="C33" s="167">
        <v>25</v>
      </c>
      <c r="D33" s="167">
        <v>13</v>
      </c>
      <c r="E33" s="168">
        <v>64</v>
      </c>
      <c r="F33" s="168">
        <v>10.08</v>
      </c>
      <c r="G33" s="168">
        <v>31.5</v>
      </c>
      <c r="H33" s="168">
        <v>37</v>
      </c>
      <c r="I33" s="168">
        <v>0</v>
      </c>
      <c r="J33" s="218">
        <v>2022</v>
      </c>
    </row>
    <row r="34" spans="1:10">
      <c r="A34" s="166" t="s">
        <v>405</v>
      </c>
      <c r="B34" s="167">
        <v>0</v>
      </c>
      <c r="C34" s="167">
        <v>0</v>
      </c>
      <c r="D34" s="167">
        <v>0</v>
      </c>
      <c r="E34" s="168">
        <v>64</v>
      </c>
      <c r="F34" s="168">
        <v>10.08</v>
      </c>
      <c r="G34" s="168">
        <v>31.5</v>
      </c>
      <c r="H34" s="168">
        <v>37</v>
      </c>
      <c r="I34" s="168">
        <v>0</v>
      </c>
      <c r="J34" s="218">
        <v>2022</v>
      </c>
    </row>
    <row r="35" spans="1:10">
      <c r="A35" s="166" t="s">
        <v>303</v>
      </c>
      <c r="B35" s="167">
        <v>0</v>
      </c>
      <c r="C35" s="167">
        <v>0</v>
      </c>
      <c r="D35" s="167">
        <v>0</v>
      </c>
      <c r="E35" s="168">
        <v>64</v>
      </c>
      <c r="F35" s="168">
        <v>10.08</v>
      </c>
      <c r="G35" s="168">
        <v>31.5</v>
      </c>
      <c r="H35" s="168">
        <v>37</v>
      </c>
      <c r="I35" s="168">
        <v>0</v>
      </c>
      <c r="J35" s="218">
        <v>2022</v>
      </c>
    </row>
    <row r="36" spans="1:10">
      <c r="A36" s="166" t="s">
        <v>266</v>
      </c>
      <c r="B36" s="167">
        <v>37.4</v>
      </c>
      <c r="C36" s="167">
        <v>29</v>
      </c>
      <c r="D36" s="167">
        <v>9.3000000000000007</v>
      </c>
      <c r="E36" s="168">
        <v>0</v>
      </c>
      <c r="F36" s="168">
        <v>0</v>
      </c>
      <c r="G36" s="168">
        <v>0</v>
      </c>
      <c r="H36" s="168">
        <v>0</v>
      </c>
      <c r="I36" s="168">
        <v>0</v>
      </c>
      <c r="J36" s="218">
        <v>2022</v>
      </c>
    </row>
    <row r="37" spans="1:10">
      <c r="A37" s="166" t="s">
        <v>234</v>
      </c>
      <c r="B37" s="167">
        <v>54.2</v>
      </c>
      <c r="C37" s="167">
        <v>53</v>
      </c>
      <c r="D37" s="167">
        <v>13.6</v>
      </c>
      <c r="E37" s="168">
        <v>0</v>
      </c>
      <c r="F37" s="168">
        <v>0</v>
      </c>
      <c r="G37" s="168">
        <v>0</v>
      </c>
      <c r="H37" s="168">
        <v>0</v>
      </c>
      <c r="I37" s="168">
        <v>0</v>
      </c>
      <c r="J37" s="218">
        <v>2022</v>
      </c>
    </row>
    <row r="38" spans="1:10">
      <c r="A38" s="166" t="s">
        <v>489</v>
      </c>
      <c r="B38" s="167">
        <v>45.1</v>
      </c>
      <c r="C38" s="167">
        <v>33</v>
      </c>
      <c r="D38" s="167">
        <v>10.8</v>
      </c>
      <c r="E38" s="168">
        <v>0</v>
      </c>
      <c r="F38" s="168">
        <v>0</v>
      </c>
      <c r="G38" s="168">
        <v>0</v>
      </c>
      <c r="H38" s="168">
        <v>0</v>
      </c>
      <c r="I38" s="168">
        <v>0</v>
      </c>
      <c r="J38" s="218">
        <v>2022</v>
      </c>
    </row>
    <row r="39" spans="1:10">
      <c r="A39" s="166" t="s">
        <v>515</v>
      </c>
      <c r="B39" s="167">
        <v>64.900000000000006</v>
      </c>
      <c r="C39" s="167">
        <v>62</v>
      </c>
      <c r="D39" s="167">
        <v>16.2</v>
      </c>
      <c r="E39" s="168">
        <v>0</v>
      </c>
      <c r="F39" s="168">
        <v>0</v>
      </c>
      <c r="G39" s="168">
        <v>0</v>
      </c>
      <c r="H39" s="168">
        <v>0</v>
      </c>
      <c r="I39" s="168">
        <v>0</v>
      </c>
      <c r="J39" s="218">
        <v>2022</v>
      </c>
    </row>
    <row r="40" spans="1:10">
      <c r="A40" s="166" t="s">
        <v>267</v>
      </c>
      <c r="B40" s="167">
        <v>52.9</v>
      </c>
      <c r="C40" s="167">
        <v>39</v>
      </c>
      <c r="D40" s="167">
        <v>13.2</v>
      </c>
      <c r="E40" s="168">
        <v>0</v>
      </c>
      <c r="F40" s="168">
        <v>0</v>
      </c>
      <c r="G40" s="168">
        <v>0</v>
      </c>
      <c r="H40" s="168">
        <v>0</v>
      </c>
      <c r="I40" s="168">
        <v>0</v>
      </c>
      <c r="J40" s="218">
        <v>2022</v>
      </c>
    </row>
    <row r="41" spans="1:10">
      <c r="A41" s="166" t="s">
        <v>235</v>
      </c>
      <c r="B41" s="167">
        <v>75.5</v>
      </c>
      <c r="C41" s="167">
        <v>71</v>
      </c>
      <c r="D41" s="167">
        <v>18.899999999999999</v>
      </c>
      <c r="E41" s="168">
        <v>0</v>
      </c>
      <c r="F41" s="168">
        <v>0</v>
      </c>
      <c r="G41" s="168">
        <v>0</v>
      </c>
      <c r="H41" s="168">
        <v>0</v>
      </c>
      <c r="I41" s="168">
        <v>0</v>
      </c>
      <c r="J41" s="218">
        <v>2022</v>
      </c>
    </row>
    <row r="42" spans="1:10">
      <c r="A42" s="166" t="s">
        <v>268</v>
      </c>
      <c r="B42" s="167">
        <v>60.6</v>
      </c>
      <c r="C42" s="167">
        <v>44</v>
      </c>
      <c r="D42" s="167">
        <v>15.1</v>
      </c>
      <c r="E42" s="168">
        <v>0</v>
      </c>
      <c r="F42" s="168">
        <v>0</v>
      </c>
      <c r="G42" s="168">
        <v>0</v>
      </c>
      <c r="H42" s="168">
        <v>0</v>
      </c>
      <c r="I42" s="168">
        <v>0</v>
      </c>
      <c r="J42" s="218">
        <v>2022</v>
      </c>
    </row>
    <row r="43" spans="1:10">
      <c r="A43" s="166" t="s">
        <v>236</v>
      </c>
      <c r="B43" s="167">
        <v>86.1</v>
      </c>
      <c r="C43" s="167">
        <v>80</v>
      </c>
      <c r="D43" s="167">
        <v>21.6</v>
      </c>
      <c r="E43" s="168">
        <v>0</v>
      </c>
      <c r="F43" s="168">
        <v>0</v>
      </c>
      <c r="G43" s="168">
        <v>0</v>
      </c>
      <c r="H43" s="168">
        <v>0</v>
      </c>
      <c r="I43" s="168">
        <v>0</v>
      </c>
      <c r="J43" s="218">
        <v>2022</v>
      </c>
    </row>
    <row r="44" spans="1:10">
      <c r="A44" s="166" t="s">
        <v>269</v>
      </c>
      <c r="B44" s="167">
        <v>29.6</v>
      </c>
      <c r="C44" s="167">
        <v>24</v>
      </c>
      <c r="D44" s="167">
        <v>7.4</v>
      </c>
      <c r="E44" s="168">
        <v>0</v>
      </c>
      <c r="F44" s="168">
        <v>0</v>
      </c>
      <c r="G44" s="168">
        <v>0</v>
      </c>
      <c r="H44" s="168">
        <v>0</v>
      </c>
      <c r="I44" s="168">
        <v>0</v>
      </c>
      <c r="J44" s="218">
        <v>2022</v>
      </c>
    </row>
    <row r="45" spans="1:10">
      <c r="A45" s="166" t="s">
        <v>237</v>
      </c>
      <c r="B45" s="167">
        <v>0</v>
      </c>
      <c r="C45" s="168">
        <v>0</v>
      </c>
      <c r="D45" s="168">
        <v>0</v>
      </c>
      <c r="E45" s="168">
        <v>0</v>
      </c>
      <c r="F45" s="168">
        <v>0</v>
      </c>
      <c r="G45" s="168">
        <v>0</v>
      </c>
      <c r="H45" s="168">
        <v>0</v>
      </c>
      <c r="I45" s="168">
        <v>0</v>
      </c>
      <c r="J45" s="218">
        <v>2022</v>
      </c>
    </row>
    <row r="46" spans="1:10">
      <c r="A46" s="166" t="s">
        <v>270</v>
      </c>
      <c r="B46" s="167">
        <v>70.64</v>
      </c>
      <c r="C46" s="167">
        <v>19.46</v>
      </c>
      <c r="D46" s="167">
        <v>13.94</v>
      </c>
      <c r="E46" s="168">
        <v>0</v>
      </c>
      <c r="F46" s="168">
        <v>0</v>
      </c>
      <c r="G46" s="168">
        <v>0</v>
      </c>
      <c r="H46" s="168">
        <v>0</v>
      </c>
      <c r="I46" s="168">
        <v>0</v>
      </c>
      <c r="J46" s="218">
        <v>2022</v>
      </c>
    </row>
    <row r="47" spans="1:10">
      <c r="A47" s="166" t="s">
        <v>238</v>
      </c>
      <c r="B47" s="167">
        <v>83.74</v>
      </c>
      <c r="C47" s="167">
        <v>23.06</v>
      </c>
      <c r="D47" s="167">
        <v>16.53</v>
      </c>
      <c r="E47" s="168">
        <v>0</v>
      </c>
      <c r="F47" s="168">
        <v>0</v>
      </c>
      <c r="G47" s="168">
        <v>0</v>
      </c>
      <c r="H47" s="168">
        <v>0</v>
      </c>
      <c r="I47" s="168">
        <v>0</v>
      </c>
      <c r="J47" s="218">
        <v>2022</v>
      </c>
    </row>
    <row r="48" spans="1:10">
      <c r="A48" s="166" t="s">
        <v>490</v>
      </c>
      <c r="B48" s="167">
        <v>92.47</v>
      </c>
      <c r="C48" s="167">
        <v>25.47</v>
      </c>
      <c r="D48" s="167">
        <v>18.25</v>
      </c>
      <c r="E48" s="168">
        <v>0</v>
      </c>
      <c r="F48" s="168">
        <v>0</v>
      </c>
      <c r="G48" s="168">
        <v>0</v>
      </c>
      <c r="H48" s="168">
        <v>0</v>
      </c>
      <c r="I48" s="168">
        <v>0</v>
      </c>
      <c r="J48" s="218">
        <v>2022</v>
      </c>
    </row>
    <row r="49" spans="1:10">
      <c r="A49" s="166" t="s">
        <v>516</v>
      </c>
      <c r="B49" s="167">
        <v>103.39</v>
      </c>
      <c r="C49" s="167">
        <v>28.47</v>
      </c>
      <c r="D49" s="167">
        <v>20.399999999999999</v>
      </c>
      <c r="E49" s="168">
        <v>0</v>
      </c>
      <c r="F49" s="168">
        <v>0</v>
      </c>
      <c r="G49" s="168">
        <v>0</v>
      </c>
      <c r="H49" s="168">
        <v>0</v>
      </c>
      <c r="I49" s="168">
        <v>0</v>
      </c>
      <c r="J49" s="218">
        <v>2022</v>
      </c>
    </row>
    <row r="50" spans="1:10">
      <c r="A50" s="169" t="s">
        <v>271</v>
      </c>
      <c r="B50" s="167">
        <v>99.02</v>
      </c>
      <c r="C50" s="167">
        <v>27.27</v>
      </c>
      <c r="D50" s="167">
        <v>19.54</v>
      </c>
      <c r="E50" s="167">
        <v>0</v>
      </c>
      <c r="F50" s="167">
        <v>0</v>
      </c>
      <c r="G50" s="167">
        <v>0</v>
      </c>
      <c r="H50" s="167">
        <v>0</v>
      </c>
      <c r="I50" s="167">
        <v>0</v>
      </c>
      <c r="J50" s="218">
        <v>2022</v>
      </c>
    </row>
    <row r="51" spans="1:10">
      <c r="A51" s="169" t="s">
        <v>239</v>
      </c>
      <c r="B51" s="167">
        <v>107.75</v>
      </c>
      <c r="C51" s="167">
        <v>29.68</v>
      </c>
      <c r="D51" s="167">
        <v>21.26</v>
      </c>
      <c r="E51" s="167">
        <v>0</v>
      </c>
      <c r="F51" s="167">
        <v>0</v>
      </c>
      <c r="G51" s="167">
        <v>0</v>
      </c>
      <c r="H51" s="167">
        <v>0</v>
      </c>
      <c r="I51" s="167">
        <v>0</v>
      </c>
      <c r="J51" s="218">
        <v>2022</v>
      </c>
    </row>
    <row r="52" spans="1:10">
      <c r="A52" s="169" t="s">
        <v>272</v>
      </c>
      <c r="B52" s="167">
        <v>101.2</v>
      </c>
      <c r="C52" s="167">
        <v>27.87</v>
      </c>
      <c r="D52" s="167">
        <v>19.97</v>
      </c>
      <c r="E52" s="167">
        <v>0</v>
      </c>
      <c r="F52" s="167">
        <v>0</v>
      </c>
      <c r="G52" s="167">
        <v>0</v>
      </c>
      <c r="H52" s="167">
        <v>0</v>
      </c>
      <c r="I52" s="167">
        <v>0</v>
      </c>
      <c r="J52" s="218">
        <v>2022</v>
      </c>
    </row>
    <row r="53" spans="1:10">
      <c r="A53" s="169" t="s">
        <v>240</v>
      </c>
      <c r="B53" s="167">
        <v>114.3</v>
      </c>
      <c r="C53" s="167">
        <v>31.48</v>
      </c>
      <c r="D53" s="167">
        <v>22.56</v>
      </c>
      <c r="E53" s="167">
        <v>0</v>
      </c>
      <c r="F53" s="167">
        <v>0</v>
      </c>
      <c r="G53" s="167">
        <v>0</v>
      </c>
      <c r="H53" s="167">
        <v>0</v>
      </c>
      <c r="I53" s="167">
        <v>0</v>
      </c>
      <c r="J53" s="218">
        <v>2022</v>
      </c>
    </row>
    <row r="54" spans="1:10">
      <c r="A54" s="169" t="s">
        <v>273</v>
      </c>
      <c r="B54" s="167">
        <v>55.36</v>
      </c>
      <c r="C54" s="167">
        <v>15.25</v>
      </c>
      <c r="D54" s="167">
        <v>10.93</v>
      </c>
      <c r="E54" s="167">
        <v>0</v>
      </c>
      <c r="F54" s="167">
        <v>0</v>
      </c>
      <c r="G54" s="167">
        <v>0</v>
      </c>
      <c r="H54" s="167">
        <v>0</v>
      </c>
      <c r="I54" s="167">
        <v>0</v>
      </c>
      <c r="J54" s="218">
        <v>2022</v>
      </c>
    </row>
    <row r="55" spans="1:10">
      <c r="A55" s="169" t="s">
        <v>241</v>
      </c>
      <c r="B55" s="167">
        <v>0</v>
      </c>
      <c r="C55" s="167">
        <v>0</v>
      </c>
      <c r="D55" s="167">
        <v>0</v>
      </c>
      <c r="E55" s="167">
        <v>0</v>
      </c>
      <c r="F55" s="167">
        <v>0</v>
      </c>
      <c r="G55" s="167">
        <v>0</v>
      </c>
      <c r="H55" s="167">
        <v>0</v>
      </c>
      <c r="I55" s="167">
        <v>0</v>
      </c>
      <c r="J55" s="218">
        <v>2022</v>
      </c>
    </row>
    <row r="56" spans="1:10">
      <c r="A56" s="169" t="s">
        <v>406</v>
      </c>
      <c r="B56" s="167">
        <v>74</v>
      </c>
      <c r="C56" s="167">
        <v>39</v>
      </c>
      <c r="D56" s="167">
        <v>29</v>
      </c>
      <c r="E56" s="167">
        <v>63.85</v>
      </c>
      <c r="F56" s="167">
        <v>12.7</v>
      </c>
      <c r="G56" s="167">
        <v>31.5</v>
      </c>
      <c r="H56" s="167">
        <v>37</v>
      </c>
      <c r="I56" s="167">
        <v>18</v>
      </c>
      <c r="J56" s="218">
        <v>2022</v>
      </c>
    </row>
    <row r="57" spans="1:10">
      <c r="A57" s="169" t="s">
        <v>304</v>
      </c>
      <c r="B57" s="167">
        <v>48</v>
      </c>
      <c r="C57" s="167">
        <v>39</v>
      </c>
      <c r="D57" s="167">
        <v>9</v>
      </c>
      <c r="E57" s="167">
        <v>63.85</v>
      </c>
      <c r="F57" s="167">
        <v>12.7</v>
      </c>
      <c r="G57" s="167">
        <v>31.5</v>
      </c>
      <c r="H57" s="167">
        <v>37</v>
      </c>
      <c r="I57" s="167">
        <v>18</v>
      </c>
      <c r="J57" s="218">
        <v>2022</v>
      </c>
    </row>
    <row r="58" spans="1:10">
      <c r="A58" s="169" t="s">
        <v>407</v>
      </c>
      <c r="B58" s="167">
        <v>92</v>
      </c>
      <c r="C58" s="167">
        <v>41</v>
      </c>
      <c r="D58" s="167">
        <v>33</v>
      </c>
      <c r="E58" s="167">
        <v>63.85</v>
      </c>
      <c r="F58" s="167">
        <v>12.7</v>
      </c>
      <c r="G58" s="167">
        <v>31.5</v>
      </c>
      <c r="H58" s="167">
        <v>37</v>
      </c>
      <c r="I58" s="167">
        <v>18</v>
      </c>
      <c r="J58" s="218">
        <v>2022</v>
      </c>
    </row>
    <row r="59" spans="1:10">
      <c r="A59" s="169" t="s">
        <v>305</v>
      </c>
      <c r="B59" s="167">
        <v>54</v>
      </c>
      <c r="C59" s="167">
        <v>41</v>
      </c>
      <c r="D59" s="167">
        <v>10</v>
      </c>
      <c r="E59" s="167">
        <v>63.85</v>
      </c>
      <c r="F59" s="167">
        <v>12.7</v>
      </c>
      <c r="G59" s="167">
        <v>31.5</v>
      </c>
      <c r="H59" s="167">
        <v>37</v>
      </c>
      <c r="I59" s="167">
        <v>18</v>
      </c>
      <c r="J59" s="218">
        <v>2022</v>
      </c>
    </row>
    <row r="60" spans="1:10">
      <c r="A60" s="169" t="s">
        <v>491</v>
      </c>
      <c r="B60" s="167">
        <v>115</v>
      </c>
      <c r="C60" s="167">
        <v>61</v>
      </c>
      <c r="D60" s="167">
        <v>46</v>
      </c>
      <c r="E60" s="167">
        <v>63.85</v>
      </c>
      <c r="F60" s="167">
        <v>12.7</v>
      </c>
      <c r="G60" s="167">
        <v>31.5</v>
      </c>
      <c r="H60" s="167">
        <v>37</v>
      </c>
      <c r="I60" s="167">
        <v>18</v>
      </c>
      <c r="J60" s="218">
        <v>2022</v>
      </c>
    </row>
    <row r="61" spans="1:10">
      <c r="A61" s="169" t="s">
        <v>492</v>
      </c>
      <c r="B61" s="167">
        <v>61</v>
      </c>
      <c r="C61" s="167">
        <v>61</v>
      </c>
      <c r="D61" s="167">
        <v>14</v>
      </c>
      <c r="E61" s="167">
        <v>63.85</v>
      </c>
      <c r="F61" s="167">
        <v>12.7</v>
      </c>
      <c r="G61" s="167">
        <v>31.5</v>
      </c>
      <c r="H61" s="167">
        <v>37</v>
      </c>
      <c r="I61" s="167">
        <v>18</v>
      </c>
      <c r="J61" s="218">
        <v>2022</v>
      </c>
    </row>
    <row r="62" spans="1:10">
      <c r="A62" s="169" t="s">
        <v>517</v>
      </c>
      <c r="B62" s="167">
        <v>161</v>
      </c>
      <c r="C62" s="167">
        <v>72</v>
      </c>
      <c r="D62" s="167">
        <v>58</v>
      </c>
      <c r="E62" s="167">
        <v>63.85</v>
      </c>
      <c r="F62" s="167">
        <v>12.7</v>
      </c>
      <c r="G62" s="167">
        <v>31.5</v>
      </c>
      <c r="H62" s="167">
        <v>37</v>
      </c>
      <c r="I62" s="167">
        <v>18</v>
      </c>
      <c r="J62" s="218">
        <v>2022</v>
      </c>
    </row>
    <row r="63" spans="1:10">
      <c r="A63" s="169" t="s">
        <v>518</v>
      </c>
      <c r="B63" s="167">
        <v>73</v>
      </c>
      <c r="C63" s="167">
        <v>72</v>
      </c>
      <c r="D63" s="167">
        <v>18</v>
      </c>
      <c r="E63" s="167">
        <v>63.85</v>
      </c>
      <c r="F63" s="167">
        <v>12.7</v>
      </c>
      <c r="G63" s="167">
        <v>31.5</v>
      </c>
      <c r="H63" s="167">
        <v>37</v>
      </c>
      <c r="I63" s="167">
        <v>18</v>
      </c>
      <c r="J63" s="219">
        <v>2022</v>
      </c>
    </row>
    <row r="64" spans="1:10">
      <c r="A64" s="169" t="s">
        <v>408</v>
      </c>
      <c r="B64" s="167">
        <v>143</v>
      </c>
      <c r="C64" s="167">
        <v>76</v>
      </c>
      <c r="D64" s="167">
        <v>56</v>
      </c>
      <c r="E64" s="167">
        <v>63.85</v>
      </c>
      <c r="F64" s="167">
        <v>12.7</v>
      </c>
      <c r="G64" s="167">
        <v>31.5</v>
      </c>
      <c r="H64" s="167">
        <v>37</v>
      </c>
      <c r="I64" s="167">
        <v>18</v>
      </c>
      <c r="J64" s="218">
        <v>2022</v>
      </c>
    </row>
    <row r="65" spans="1:10">
      <c r="A65" s="169" t="s">
        <v>306</v>
      </c>
      <c r="B65" s="167">
        <v>69</v>
      </c>
      <c r="C65" s="167">
        <v>76</v>
      </c>
      <c r="D65" s="167">
        <v>18</v>
      </c>
      <c r="E65" s="167">
        <v>63.85</v>
      </c>
      <c r="F65" s="167">
        <v>12.7</v>
      </c>
      <c r="G65" s="167">
        <v>31.5</v>
      </c>
      <c r="H65" s="167">
        <v>37</v>
      </c>
      <c r="I65" s="167">
        <v>18</v>
      </c>
      <c r="J65" s="218">
        <v>2022</v>
      </c>
    </row>
    <row r="66" spans="1:10">
      <c r="A66" s="169" t="s">
        <v>409</v>
      </c>
      <c r="B66" s="167">
        <v>178</v>
      </c>
      <c r="C66" s="167">
        <v>80</v>
      </c>
      <c r="D66" s="167">
        <v>65</v>
      </c>
      <c r="E66" s="167">
        <v>63.85</v>
      </c>
      <c r="F66" s="167">
        <v>12.7</v>
      </c>
      <c r="G66" s="167">
        <v>31.5</v>
      </c>
      <c r="H66" s="167">
        <v>37</v>
      </c>
      <c r="I66" s="167">
        <v>18</v>
      </c>
      <c r="J66" s="218">
        <v>2022</v>
      </c>
    </row>
    <row r="67" spans="1:10">
      <c r="A67" s="169" t="s">
        <v>307</v>
      </c>
      <c r="B67" s="167">
        <v>78</v>
      </c>
      <c r="C67" s="167">
        <v>80</v>
      </c>
      <c r="D67" s="167">
        <v>19</v>
      </c>
      <c r="E67" s="167">
        <v>63.85</v>
      </c>
      <c r="F67" s="167">
        <v>12.7</v>
      </c>
      <c r="G67" s="167">
        <v>31.5</v>
      </c>
      <c r="H67" s="167">
        <v>37</v>
      </c>
      <c r="I67" s="167">
        <v>18</v>
      </c>
      <c r="J67" s="218">
        <v>2022</v>
      </c>
    </row>
    <row r="68" spans="1:10">
      <c r="A68" s="169" t="s">
        <v>410</v>
      </c>
      <c r="B68" s="167">
        <v>182</v>
      </c>
      <c r="C68" s="167">
        <v>97</v>
      </c>
      <c r="D68" s="167">
        <v>72</v>
      </c>
      <c r="E68" s="167">
        <v>63.85</v>
      </c>
      <c r="F68" s="167">
        <v>12.7</v>
      </c>
      <c r="G68" s="167">
        <v>31.5</v>
      </c>
      <c r="H68" s="167">
        <v>37</v>
      </c>
      <c r="I68" s="167">
        <v>18</v>
      </c>
      <c r="J68" s="218">
        <v>2022</v>
      </c>
    </row>
    <row r="69" spans="1:10">
      <c r="A69" s="169" t="s">
        <v>308</v>
      </c>
      <c r="B69" s="167">
        <v>82</v>
      </c>
      <c r="C69" s="167">
        <v>97</v>
      </c>
      <c r="D69" s="167">
        <v>23</v>
      </c>
      <c r="E69" s="167">
        <v>63.85</v>
      </c>
      <c r="F69" s="167">
        <v>12.7</v>
      </c>
      <c r="G69" s="167">
        <v>31.5</v>
      </c>
      <c r="H69" s="167">
        <v>37</v>
      </c>
      <c r="I69" s="167">
        <v>18</v>
      </c>
      <c r="J69" s="218">
        <v>2022</v>
      </c>
    </row>
    <row r="70" spans="1:10">
      <c r="A70" s="169" t="s">
        <v>411</v>
      </c>
      <c r="B70" s="167">
        <v>233</v>
      </c>
      <c r="C70" s="167">
        <v>104</v>
      </c>
      <c r="D70" s="167">
        <v>85</v>
      </c>
      <c r="E70" s="167">
        <v>63.85</v>
      </c>
      <c r="F70" s="167">
        <v>12.7</v>
      </c>
      <c r="G70" s="167">
        <v>31.5</v>
      </c>
      <c r="H70" s="167">
        <v>37</v>
      </c>
      <c r="I70" s="167">
        <v>18</v>
      </c>
      <c r="J70" s="218">
        <v>2022</v>
      </c>
    </row>
    <row r="71" spans="1:10">
      <c r="A71" s="169" t="s">
        <v>309</v>
      </c>
      <c r="B71" s="167">
        <v>94</v>
      </c>
      <c r="C71" s="167">
        <v>104</v>
      </c>
      <c r="D71" s="167">
        <v>25</v>
      </c>
      <c r="E71" s="167">
        <v>63.85</v>
      </c>
      <c r="F71" s="167">
        <v>12.7</v>
      </c>
      <c r="G71" s="167">
        <v>31.5</v>
      </c>
      <c r="H71" s="167">
        <v>37</v>
      </c>
      <c r="I71" s="167">
        <v>18</v>
      </c>
      <c r="J71" s="218">
        <v>2022</v>
      </c>
    </row>
    <row r="72" spans="1:10">
      <c r="A72" s="169" t="s">
        <v>412</v>
      </c>
      <c r="B72" s="167">
        <v>182</v>
      </c>
      <c r="C72" s="167">
        <v>97</v>
      </c>
      <c r="D72" s="167">
        <v>72</v>
      </c>
      <c r="E72" s="167">
        <v>63.85</v>
      </c>
      <c r="F72" s="167">
        <v>12.7</v>
      </c>
      <c r="G72" s="167">
        <v>31.5</v>
      </c>
      <c r="H72" s="167">
        <v>37</v>
      </c>
      <c r="I72" s="167">
        <v>18</v>
      </c>
      <c r="J72" s="218">
        <v>2022</v>
      </c>
    </row>
    <row r="73" spans="1:10">
      <c r="A73" s="169" t="s">
        <v>310</v>
      </c>
      <c r="B73" s="167">
        <v>82</v>
      </c>
      <c r="C73" s="167">
        <v>97</v>
      </c>
      <c r="D73" s="167">
        <v>23</v>
      </c>
      <c r="E73" s="167">
        <v>63.85</v>
      </c>
      <c r="F73" s="167">
        <v>12.7</v>
      </c>
      <c r="G73" s="167">
        <v>31.5</v>
      </c>
      <c r="H73" s="167">
        <v>37</v>
      </c>
      <c r="I73" s="167">
        <v>18</v>
      </c>
      <c r="J73" s="218">
        <v>2022</v>
      </c>
    </row>
    <row r="74" spans="1:10">
      <c r="A74" s="169" t="s">
        <v>413</v>
      </c>
      <c r="B74" s="167">
        <v>257</v>
      </c>
      <c r="C74" s="167">
        <v>115</v>
      </c>
      <c r="D74" s="167">
        <v>93</v>
      </c>
      <c r="E74" s="167">
        <v>63.85</v>
      </c>
      <c r="F74" s="167">
        <v>12.7</v>
      </c>
      <c r="G74" s="167">
        <v>31.5</v>
      </c>
      <c r="H74" s="167">
        <v>37</v>
      </c>
      <c r="I74" s="167">
        <v>18</v>
      </c>
      <c r="J74" s="218">
        <v>2022</v>
      </c>
    </row>
    <row r="75" spans="1:10">
      <c r="A75" s="169" t="s">
        <v>311</v>
      </c>
      <c r="B75" s="167">
        <v>101</v>
      </c>
      <c r="C75" s="167">
        <v>115</v>
      </c>
      <c r="D75" s="167">
        <v>28</v>
      </c>
      <c r="E75" s="167">
        <v>63.85</v>
      </c>
      <c r="F75" s="167">
        <v>12.7</v>
      </c>
      <c r="G75" s="167">
        <v>31.5</v>
      </c>
      <c r="H75" s="167">
        <v>37</v>
      </c>
      <c r="I75" s="167">
        <v>18</v>
      </c>
      <c r="J75" s="218">
        <v>2022</v>
      </c>
    </row>
    <row r="76" spans="1:10">
      <c r="A76" s="169" t="s">
        <v>414</v>
      </c>
      <c r="B76" s="167">
        <v>46</v>
      </c>
      <c r="C76" s="167">
        <v>26</v>
      </c>
      <c r="D76" s="167">
        <v>17</v>
      </c>
      <c r="E76" s="167">
        <v>63.85</v>
      </c>
      <c r="F76" s="167">
        <v>12.7</v>
      </c>
      <c r="G76" s="167">
        <v>31.5</v>
      </c>
      <c r="H76" s="167">
        <v>37</v>
      </c>
      <c r="I76" s="167">
        <v>18</v>
      </c>
      <c r="J76" s="218">
        <v>2022</v>
      </c>
    </row>
    <row r="77" spans="1:10">
      <c r="A77" s="169" t="s">
        <v>312</v>
      </c>
      <c r="B77" s="167">
        <v>40</v>
      </c>
      <c r="C77" s="167">
        <v>26</v>
      </c>
      <c r="D77" s="167">
        <v>6</v>
      </c>
      <c r="E77" s="167">
        <v>63.85</v>
      </c>
      <c r="F77" s="167">
        <v>12.7</v>
      </c>
      <c r="G77" s="167">
        <v>31.5</v>
      </c>
      <c r="H77" s="167">
        <v>37</v>
      </c>
      <c r="I77" s="167">
        <v>18</v>
      </c>
      <c r="J77" s="218">
        <v>2022</v>
      </c>
    </row>
    <row r="78" spans="1:10">
      <c r="A78" s="169" t="s">
        <v>415</v>
      </c>
      <c r="B78" s="167">
        <v>0</v>
      </c>
      <c r="C78" s="167">
        <v>0</v>
      </c>
      <c r="D78" s="167">
        <v>0</v>
      </c>
      <c r="E78" s="167">
        <v>63.85</v>
      </c>
      <c r="F78" s="167">
        <v>12.7</v>
      </c>
      <c r="G78" s="167">
        <v>31.5</v>
      </c>
      <c r="H78" s="167">
        <v>37</v>
      </c>
      <c r="I78" s="167">
        <v>18</v>
      </c>
      <c r="J78" s="218">
        <v>2022</v>
      </c>
    </row>
    <row r="79" spans="1:10">
      <c r="A79" s="169" t="s">
        <v>313</v>
      </c>
      <c r="B79" s="167">
        <v>0</v>
      </c>
      <c r="C79" s="167">
        <v>0</v>
      </c>
      <c r="D79" s="167">
        <v>0</v>
      </c>
      <c r="E79" s="167">
        <v>63.85</v>
      </c>
      <c r="F79" s="167">
        <v>12.7</v>
      </c>
      <c r="G79" s="167">
        <v>31.5</v>
      </c>
      <c r="H79" s="167">
        <v>37</v>
      </c>
      <c r="I79" s="167">
        <v>18</v>
      </c>
      <c r="J79" s="218">
        <v>2022</v>
      </c>
    </row>
    <row r="80" spans="1:10">
      <c r="A80" s="169" t="s">
        <v>416</v>
      </c>
      <c r="B80" s="167">
        <v>96.434572499999987</v>
      </c>
      <c r="C80" s="167">
        <v>9.0530415000000009</v>
      </c>
      <c r="D80" s="167">
        <v>25.715885999999998</v>
      </c>
      <c r="E80" s="167">
        <v>33.6</v>
      </c>
      <c r="F80" s="167">
        <v>17.32</v>
      </c>
      <c r="G80" s="167">
        <v>0</v>
      </c>
      <c r="H80" s="167">
        <v>0</v>
      </c>
      <c r="I80" s="167">
        <v>0</v>
      </c>
      <c r="J80" s="218">
        <v>2022</v>
      </c>
    </row>
    <row r="81" spans="1:10">
      <c r="A81" s="169" t="s">
        <v>314</v>
      </c>
      <c r="B81" s="167">
        <v>71.274463235294107</v>
      </c>
      <c r="C81" s="167">
        <v>9.0530415000000009</v>
      </c>
      <c r="D81" s="167">
        <v>19.006523529411766</v>
      </c>
      <c r="E81" s="167">
        <v>33.6</v>
      </c>
      <c r="F81" s="167">
        <v>17.32</v>
      </c>
      <c r="G81" s="167">
        <v>0</v>
      </c>
      <c r="H81" s="167">
        <v>0</v>
      </c>
      <c r="I81" s="167">
        <v>0</v>
      </c>
      <c r="J81" s="218">
        <v>2022</v>
      </c>
    </row>
    <row r="82" spans="1:10">
      <c r="A82" s="169" t="s">
        <v>417</v>
      </c>
      <c r="B82" s="167">
        <v>115.35126749999999</v>
      </c>
      <c r="C82" s="167">
        <v>10.828894500000001</v>
      </c>
      <c r="D82" s="167">
        <v>30.760337999999997</v>
      </c>
      <c r="E82" s="167">
        <v>33.6</v>
      </c>
      <c r="F82" s="167">
        <v>17.32</v>
      </c>
      <c r="G82" s="167">
        <v>0</v>
      </c>
      <c r="H82" s="167">
        <v>0</v>
      </c>
      <c r="I82" s="167">
        <v>0</v>
      </c>
      <c r="J82" s="218">
        <v>2022</v>
      </c>
    </row>
    <row r="83" spans="1:10">
      <c r="A83" s="169" t="s">
        <v>315</v>
      </c>
      <c r="B83" s="167">
        <v>89.093079044117658</v>
      </c>
      <c r="C83" s="167">
        <v>10.828894500000001</v>
      </c>
      <c r="D83" s="167">
        <v>23.758154411764711</v>
      </c>
      <c r="E83" s="167">
        <v>33.6</v>
      </c>
      <c r="F83" s="167">
        <v>17.32</v>
      </c>
      <c r="G83" s="167">
        <v>0</v>
      </c>
      <c r="H83" s="167">
        <v>0</v>
      </c>
      <c r="I83" s="167">
        <v>0</v>
      </c>
      <c r="J83" s="218">
        <v>2022</v>
      </c>
    </row>
    <row r="84" spans="1:10">
      <c r="A84" s="169" t="s">
        <v>418</v>
      </c>
      <c r="B84" s="167">
        <v>122.91794549999999</v>
      </c>
      <c r="C84" s="167">
        <v>11.539235700000001</v>
      </c>
      <c r="D84" s="167">
        <v>32.778118800000001</v>
      </c>
      <c r="E84" s="167">
        <v>33.6</v>
      </c>
      <c r="F84" s="167">
        <v>17.32</v>
      </c>
      <c r="G84" s="167">
        <v>0</v>
      </c>
      <c r="H84" s="167">
        <v>0</v>
      </c>
      <c r="I84" s="167">
        <v>0</v>
      </c>
      <c r="J84" s="218">
        <v>2022</v>
      </c>
    </row>
    <row r="85" spans="1:10">
      <c r="A85" s="169" t="s">
        <v>316</v>
      </c>
      <c r="B85" s="167">
        <v>96.220525367647056</v>
      </c>
      <c r="C85" s="167">
        <v>11.539235700000001</v>
      </c>
      <c r="D85" s="167">
        <v>25.658806764705883</v>
      </c>
      <c r="E85" s="167">
        <v>33.6</v>
      </c>
      <c r="F85" s="167">
        <v>17.32</v>
      </c>
      <c r="G85" s="167">
        <v>0</v>
      </c>
      <c r="H85" s="167">
        <v>0</v>
      </c>
      <c r="I85" s="167">
        <v>0</v>
      </c>
      <c r="J85" s="218">
        <v>2022</v>
      </c>
    </row>
    <row r="86" spans="1:10">
      <c r="A86" s="169" t="s">
        <v>493</v>
      </c>
      <c r="B86" s="167">
        <v>127.96239749999998</v>
      </c>
      <c r="C86" s="167">
        <v>12.012796499999999</v>
      </c>
      <c r="D86" s="167">
        <v>34.123305999999999</v>
      </c>
      <c r="E86" s="167">
        <v>33.6</v>
      </c>
      <c r="F86" s="167">
        <v>17.32</v>
      </c>
      <c r="G86" s="167">
        <v>0</v>
      </c>
      <c r="H86" s="167">
        <v>0</v>
      </c>
      <c r="I86" s="167">
        <v>0</v>
      </c>
      <c r="J86" s="218">
        <v>2022</v>
      </c>
    </row>
    <row r="87" spans="1:10">
      <c r="A87" s="169" t="s">
        <v>494</v>
      </c>
      <c r="B87" s="167">
        <v>100.97215624999998</v>
      </c>
      <c r="C87" s="167">
        <v>12.012796499999999</v>
      </c>
      <c r="D87" s="167">
        <v>26.925908333333332</v>
      </c>
      <c r="E87" s="167">
        <v>33.6</v>
      </c>
      <c r="F87" s="167">
        <v>17.32</v>
      </c>
      <c r="G87" s="167">
        <v>0</v>
      </c>
      <c r="H87" s="167">
        <v>0</v>
      </c>
      <c r="I87" s="167">
        <v>0</v>
      </c>
      <c r="J87" s="218">
        <v>2022</v>
      </c>
    </row>
    <row r="88" spans="1:10">
      <c r="A88" s="169" t="s">
        <v>519</v>
      </c>
      <c r="B88" s="167">
        <v>143.72630999999998</v>
      </c>
      <c r="C88" s="167">
        <v>13.492673999999999</v>
      </c>
      <c r="D88" s="167">
        <v>38.327015999999993</v>
      </c>
      <c r="E88" s="167">
        <v>33.6</v>
      </c>
      <c r="F88" s="167">
        <v>17.32</v>
      </c>
      <c r="G88" s="167">
        <v>0</v>
      </c>
      <c r="H88" s="167">
        <v>0</v>
      </c>
      <c r="I88" s="167">
        <v>0</v>
      </c>
      <c r="J88" s="218">
        <v>2022</v>
      </c>
    </row>
    <row r="89" spans="1:10">
      <c r="A89" s="169" t="s">
        <v>520</v>
      </c>
      <c r="B89" s="167">
        <v>115.82100275735293</v>
      </c>
      <c r="C89" s="167">
        <v>13.492673999999999</v>
      </c>
      <c r="D89" s="167">
        <v>30.885600735294116</v>
      </c>
      <c r="E89" s="167">
        <v>33.6</v>
      </c>
      <c r="F89" s="167">
        <v>17.32</v>
      </c>
      <c r="G89" s="167">
        <v>0</v>
      </c>
      <c r="H89" s="167">
        <v>0</v>
      </c>
      <c r="I89" s="167">
        <v>0</v>
      </c>
      <c r="J89" s="218">
        <v>2022</v>
      </c>
    </row>
    <row r="90" spans="1:10">
      <c r="A90" s="169" t="s">
        <v>484</v>
      </c>
      <c r="B90" s="167">
        <v>165.79578749999999</v>
      </c>
      <c r="C90" s="167">
        <v>15.564502500000001</v>
      </c>
      <c r="D90" s="167">
        <v>44.212209999999999</v>
      </c>
      <c r="E90" s="167">
        <v>33.6</v>
      </c>
      <c r="F90" s="167">
        <v>17.32</v>
      </c>
      <c r="G90" s="167">
        <v>0</v>
      </c>
      <c r="H90" s="167">
        <v>0</v>
      </c>
      <c r="I90" s="167">
        <v>0</v>
      </c>
      <c r="J90" s="218">
        <v>2022</v>
      </c>
    </row>
    <row r="91" spans="1:10">
      <c r="A91" s="169" t="s">
        <v>482</v>
      </c>
      <c r="B91" s="167">
        <v>136.60938786764706</v>
      </c>
      <c r="C91" s="167">
        <v>15.564502500000001</v>
      </c>
      <c r="D91" s="167">
        <v>36.429170098039222</v>
      </c>
      <c r="E91" s="167">
        <v>33.6</v>
      </c>
      <c r="F91" s="167">
        <v>17.32</v>
      </c>
      <c r="G91" s="167">
        <v>0</v>
      </c>
      <c r="H91" s="167">
        <v>0</v>
      </c>
      <c r="I91" s="167">
        <v>0</v>
      </c>
      <c r="J91" s="218">
        <v>2022</v>
      </c>
    </row>
    <row r="92" spans="1:10">
      <c r="A92" s="169" t="s">
        <v>419</v>
      </c>
      <c r="B92" s="167">
        <v>137.42074499999995</v>
      </c>
      <c r="C92" s="167">
        <v>12.900722999999997</v>
      </c>
      <c r="D92" s="167">
        <v>36.645531999999996</v>
      </c>
      <c r="E92" s="167">
        <v>33.6</v>
      </c>
      <c r="F92" s="167">
        <v>17.32</v>
      </c>
      <c r="G92" s="167">
        <v>0</v>
      </c>
      <c r="H92" s="167">
        <v>0</v>
      </c>
      <c r="I92" s="167">
        <v>0</v>
      </c>
      <c r="J92" s="218">
        <v>2022</v>
      </c>
    </row>
    <row r="93" spans="1:10">
      <c r="A93" s="169" t="s">
        <v>317</v>
      </c>
      <c r="B93" s="167">
        <v>109.88146415441176</v>
      </c>
      <c r="C93" s="167">
        <v>12.900722999999997</v>
      </c>
      <c r="D93" s="167">
        <v>29.301723774509803</v>
      </c>
      <c r="E93" s="167">
        <v>33.6</v>
      </c>
      <c r="F93" s="167">
        <v>17.32</v>
      </c>
      <c r="G93" s="167">
        <v>0</v>
      </c>
      <c r="H93" s="167">
        <v>0</v>
      </c>
      <c r="I93" s="167">
        <v>0</v>
      </c>
      <c r="J93" s="218">
        <v>2022</v>
      </c>
    </row>
    <row r="94" spans="1:10">
      <c r="A94" s="169" t="s">
        <v>420</v>
      </c>
      <c r="B94" s="167">
        <v>150.03187499999999</v>
      </c>
      <c r="C94" s="167">
        <v>14.084624999999999</v>
      </c>
      <c r="D94" s="167">
        <v>40.008499999999998</v>
      </c>
      <c r="E94" s="167">
        <v>33.6</v>
      </c>
      <c r="F94" s="167">
        <v>17.32</v>
      </c>
      <c r="G94" s="167">
        <v>0</v>
      </c>
      <c r="H94" s="167">
        <v>0</v>
      </c>
      <c r="I94" s="167">
        <v>0</v>
      </c>
      <c r="J94" s="218">
        <v>2022</v>
      </c>
    </row>
    <row r="95" spans="1:10">
      <c r="A95" s="169" t="s">
        <v>318</v>
      </c>
      <c r="B95" s="167">
        <v>121.76054136029411</v>
      </c>
      <c r="C95" s="167">
        <v>14.084624999999999</v>
      </c>
      <c r="D95" s="167">
        <v>32.469477696078435</v>
      </c>
      <c r="E95" s="167">
        <v>33.6</v>
      </c>
      <c r="F95" s="167">
        <v>17.32</v>
      </c>
      <c r="G95" s="167">
        <v>0</v>
      </c>
      <c r="H95" s="167">
        <v>0</v>
      </c>
      <c r="I95" s="167">
        <v>0</v>
      </c>
      <c r="J95" s="218">
        <v>2022</v>
      </c>
    </row>
    <row r="96" spans="1:10">
      <c r="A96" s="169" t="s">
        <v>421</v>
      </c>
      <c r="B96" s="167">
        <v>178.40691749999999</v>
      </c>
      <c r="C96" s="167">
        <v>16.748404499999999</v>
      </c>
      <c r="D96" s="167">
        <v>47.575177999999994</v>
      </c>
      <c r="E96" s="167">
        <v>33.6</v>
      </c>
      <c r="F96" s="167">
        <v>17.32</v>
      </c>
      <c r="G96" s="167">
        <v>0</v>
      </c>
      <c r="H96" s="167">
        <v>0</v>
      </c>
      <c r="I96" s="167">
        <v>0</v>
      </c>
      <c r="J96" s="218">
        <v>2022</v>
      </c>
    </row>
    <row r="97" spans="1:10">
      <c r="A97" s="169" t="s">
        <v>319</v>
      </c>
      <c r="B97" s="167">
        <v>148.48846507352943</v>
      </c>
      <c r="C97" s="167">
        <v>16.748404499999999</v>
      </c>
      <c r="D97" s="167">
        <v>39.596924019607847</v>
      </c>
      <c r="E97" s="167">
        <v>33.6</v>
      </c>
      <c r="F97" s="167">
        <v>17.32</v>
      </c>
      <c r="G97" s="167">
        <v>0</v>
      </c>
      <c r="H97" s="167">
        <v>0</v>
      </c>
      <c r="I97" s="167">
        <v>0</v>
      </c>
      <c r="J97" s="218">
        <v>2022</v>
      </c>
    </row>
    <row r="98" spans="1:10">
      <c r="A98" s="169" t="s">
        <v>422</v>
      </c>
      <c r="B98" s="167">
        <v>140.57352749999998</v>
      </c>
      <c r="C98" s="167">
        <v>13.1966985</v>
      </c>
      <c r="D98" s="167">
        <v>37.486274000000002</v>
      </c>
      <c r="E98" s="167">
        <v>33.6</v>
      </c>
      <c r="F98" s="167">
        <v>17.32</v>
      </c>
      <c r="G98" s="167">
        <v>0</v>
      </c>
      <c r="H98" s="167">
        <v>0</v>
      </c>
      <c r="I98" s="167">
        <v>0</v>
      </c>
      <c r="J98" s="218">
        <v>2022</v>
      </c>
    </row>
    <row r="99" spans="1:10">
      <c r="A99" s="169" t="s">
        <v>320</v>
      </c>
      <c r="B99" s="167">
        <v>112.85123345588235</v>
      </c>
      <c r="C99" s="167">
        <v>13.1966985</v>
      </c>
      <c r="D99" s="167">
        <v>30.093662254901965</v>
      </c>
      <c r="E99" s="167">
        <v>33.6</v>
      </c>
      <c r="F99" s="167">
        <v>17.32</v>
      </c>
      <c r="G99" s="167">
        <v>0</v>
      </c>
      <c r="H99" s="167">
        <v>0</v>
      </c>
      <c r="I99" s="167">
        <v>0</v>
      </c>
      <c r="J99" s="218">
        <v>2022</v>
      </c>
    </row>
    <row r="100" spans="1:10">
      <c r="A100" s="169" t="s">
        <v>423</v>
      </c>
      <c r="B100" s="167">
        <v>159.49022249999999</v>
      </c>
      <c r="C100" s="167">
        <v>14.9725515</v>
      </c>
      <c r="D100" s="167">
        <v>42.530726000000001</v>
      </c>
      <c r="E100" s="167">
        <v>33.6</v>
      </c>
      <c r="F100" s="167">
        <v>17.32</v>
      </c>
      <c r="G100" s="167">
        <v>0</v>
      </c>
      <c r="H100" s="167">
        <v>0</v>
      </c>
      <c r="I100" s="167">
        <v>0</v>
      </c>
      <c r="J100" s="218">
        <v>2022</v>
      </c>
    </row>
    <row r="101" spans="1:10">
      <c r="A101" s="169" t="s">
        <v>321</v>
      </c>
      <c r="B101" s="167">
        <v>130.66984926470587</v>
      </c>
      <c r="C101" s="167">
        <v>14.9725515</v>
      </c>
      <c r="D101" s="167">
        <v>34.845293137254899</v>
      </c>
      <c r="E101" s="167">
        <v>33.6</v>
      </c>
      <c r="F101" s="167">
        <v>17.32</v>
      </c>
      <c r="G101" s="167">
        <v>0</v>
      </c>
      <c r="H101" s="167">
        <v>0</v>
      </c>
      <c r="I101" s="167">
        <v>0</v>
      </c>
      <c r="J101" s="218">
        <v>2022</v>
      </c>
    </row>
    <row r="102" spans="1:10">
      <c r="A102" s="169" t="s">
        <v>424</v>
      </c>
      <c r="B102" s="167">
        <v>182.82081299999999</v>
      </c>
      <c r="C102" s="167">
        <v>17.162770200000001</v>
      </c>
      <c r="D102" s="167">
        <v>48.752216799999999</v>
      </c>
      <c r="E102" s="167">
        <v>33.6</v>
      </c>
      <c r="F102" s="167">
        <v>17.32</v>
      </c>
      <c r="G102" s="167">
        <v>0</v>
      </c>
      <c r="H102" s="167">
        <v>0</v>
      </c>
      <c r="I102" s="167">
        <v>0</v>
      </c>
      <c r="J102" s="218">
        <v>2022</v>
      </c>
    </row>
    <row r="103" spans="1:10">
      <c r="A103" s="169" t="s">
        <v>322</v>
      </c>
      <c r="B103" s="167">
        <v>152.64614209558826</v>
      </c>
      <c r="C103" s="167">
        <v>17.162770200000001</v>
      </c>
      <c r="D103" s="167">
        <v>40.705637892156865</v>
      </c>
      <c r="E103" s="167">
        <v>33.6</v>
      </c>
      <c r="F103" s="167">
        <v>17.32</v>
      </c>
      <c r="G103" s="167">
        <v>0</v>
      </c>
      <c r="H103" s="167">
        <v>0</v>
      </c>
      <c r="I103" s="167">
        <v>0</v>
      </c>
      <c r="J103" s="218">
        <v>2022</v>
      </c>
    </row>
    <row r="104" spans="1:10">
      <c r="A104" s="169" t="s">
        <v>425</v>
      </c>
      <c r="B104" s="167">
        <v>140.57352749999998</v>
      </c>
      <c r="C104" s="167">
        <v>13.1966985</v>
      </c>
      <c r="D104" s="167">
        <v>37.486274000000002</v>
      </c>
      <c r="E104" s="167">
        <v>33.6</v>
      </c>
      <c r="F104" s="167">
        <v>17.32</v>
      </c>
      <c r="G104" s="167">
        <v>0</v>
      </c>
      <c r="H104" s="167">
        <v>0</v>
      </c>
      <c r="I104" s="167">
        <v>0</v>
      </c>
      <c r="J104" s="218">
        <v>2022</v>
      </c>
    </row>
    <row r="105" spans="1:10">
      <c r="A105" s="169" t="s">
        <v>323</v>
      </c>
      <c r="B105" s="167">
        <v>112.85123345588235</v>
      </c>
      <c r="C105" s="167">
        <v>13.1966985</v>
      </c>
      <c r="D105" s="167">
        <v>30.093662254901965</v>
      </c>
      <c r="E105" s="167">
        <v>33.6</v>
      </c>
      <c r="F105" s="167">
        <v>17.32</v>
      </c>
      <c r="G105" s="167">
        <v>0</v>
      </c>
      <c r="H105" s="167">
        <v>0</v>
      </c>
      <c r="I105" s="167">
        <v>0</v>
      </c>
      <c r="J105" s="218">
        <v>2022</v>
      </c>
    </row>
    <row r="106" spans="1:10">
      <c r="A106" s="169" t="s">
        <v>426</v>
      </c>
      <c r="B106" s="167">
        <v>191.01804749999997</v>
      </c>
      <c r="C106" s="167">
        <v>17.932306499999999</v>
      </c>
      <c r="D106" s="167">
        <v>50.938145999999996</v>
      </c>
      <c r="E106" s="167">
        <v>33.6</v>
      </c>
      <c r="F106" s="167">
        <v>17.32</v>
      </c>
      <c r="G106" s="167">
        <v>0</v>
      </c>
      <c r="H106" s="167">
        <v>0</v>
      </c>
      <c r="I106" s="167">
        <v>0</v>
      </c>
      <c r="J106" s="218">
        <v>2022</v>
      </c>
    </row>
    <row r="107" spans="1:10">
      <c r="A107" s="169" t="s">
        <v>324</v>
      </c>
      <c r="B107" s="167">
        <v>160.36754227941177</v>
      </c>
      <c r="C107" s="167">
        <v>17.932306499999999</v>
      </c>
      <c r="D107" s="167">
        <v>42.764677941176465</v>
      </c>
      <c r="E107" s="167">
        <v>33.6</v>
      </c>
      <c r="F107" s="167">
        <v>17.32</v>
      </c>
      <c r="G107" s="167">
        <v>0</v>
      </c>
      <c r="H107" s="167">
        <v>0</v>
      </c>
      <c r="I107" s="167">
        <v>0</v>
      </c>
      <c r="J107" s="218">
        <v>2022</v>
      </c>
    </row>
    <row r="108" spans="1:10">
      <c r="A108" s="169" t="s">
        <v>427</v>
      </c>
      <c r="B108" s="167">
        <v>208.67362949999998</v>
      </c>
      <c r="C108" s="167">
        <v>19.5897693</v>
      </c>
      <c r="D108" s="167">
        <v>55.646301199999996</v>
      </c>
      <c r="E108" s="167">
        <v>33.6</v>
      </c>
      <c r="F108" s="167">
        <v>17.32</v>
      </c>
      <c r="G108" s="167">
        <v>0</v>
      </c>
      <c r="H108" s="167">
        <v>0</v>
      </c>
      <c r="I108" s="167">
        <v>0</v>
      </c>
      <c r="J108" s="218">
        <v>2022</v>
      </c>
    </row>
    <row r="109" spans="1:10">
      <c r="A109" s="169" t="s">
        <v>325</v>
      </c>
      <c r="B109" s="167">
        <v>176.99825036764705</v>
      </c>
      <c r="C109" s="167">
        <v>19.5897693</v>
      </c>
      <c r="D109" s="167">
        <v>47.199533431372551</v>
      </c>
      <c r="E109" s="167">
        <v>33.6</v>
      </c>
      <c r="F109" s="167">
        <v>17.32</v>
      </c>
      <c r="G109" s="167">
        <v>0</v>
      </c>
      <c r="H109" s="167">
        <v>0</v>
      </c>
      <c r="I109" s="167">
        <v>0</v>
      </c>
      <c r="J109" s="218">
        <v>2022</v>
      </c>
    </row>
    <row r="110" spans="1:10">
      <c r="A110" s="169" t="s">
        <v>428</v>
      </c>
      <c r="B110" s="167">
        <v>74.365094999999982</v>
      </c>
      <c r="C110" s="167">
        <v>6.9812129999999994</v>
      </c>
      <c r="D110" s="167">
        <v>19.830691999999996</v>
      </c>
      <c r="E110" s="167">
        <v>33.6</v>
      </c>
      <c r="F110" s="167">
        <v>17.32</v>
      </c>
      <c r="G110" s="167">
        <v>0</v>
      </c>
      <c r="H110" s="167">
        <v>0</v>
      </c>
      <c r="I110" s="167">
        <v>0</v>
      </c>
      <c r="J110" s="218">
        <v>2022</v>
      </c>
    </row>
    <row r="111" spans="1:10">
      <c r="A111" s="169" t="s">
        <v>326</v>
      </c>
      <c r="B111" s="167">
        <v>50.486078124999992</v>
      </c>
      <c r="C111" s="167">
        <v>6.9812129999999994</v>
      </c>
      <c r="D111" s="167">
        <v>13.462954166666666</v>
      </c>
      <c r="E111" s="167">
        <v>33.6</v>
      </c>
      <c r="F111" s="167">
        <v>17.32</v>
      </c>
      <c r="G111" s="167">
        <v>0</v>
      </c>
      <c r="H111" s="167">
        <v>0</v>
      </c>
      <c r="I111" s="167">
        <v>0</v>
      </c>
      <c r="J111" s="218">
        <v>2022</v>
      </c>
    </row>
    <row r="112" spans="1:10">
      <c r="A112" s="169" t="s">
        <v>429</v>
      </c>
      <c r="B112" s="167">
        <v>0</v>
      </c>
      <c r="C112" s="167">
        <v>0</v>
      </c>
      <c r="D112" s="167">
        <v>0</v>
      </c>
      <c r="E112" s="167">
        <v>33.6</v>
      </c>
      <c r="F112" s="167">
        <v>17.32</v>
      </c>
      <c r="G112" s="167">
        <v>0</v>
      </c>
      <c r="H112" s="167">
        <v>0</v>
      </c>
      <c r="I112" s="167">
        <v>0</v>
      </c>
      <c r="J112" s="218">
        <v>2022</v>
      </c>
    </row>
    <row r="113" spans="1:10">
      <c r="A113" s="169" t="s">
        <v>327</v>
      </c>
      <c r="B113" s="167">
        <v>0</v>
      </c>
      <c r="C113" s="167">
        <v>0</v>
      </c>
      <c r="D113" s="167">
        <v>0</v>
      </c>
      <c r="E113" s="167">
        <v>33.6</v>
      </c>
      <c r="F113" s="167">
        <v>17.32</v>
      </c>
      <c r="G113" s="167">
        <v>0</v>
      </c>
      <c r="H113" s="167">
        <v>0</v>
      </c>
      <c r="I113" s="167">
        <v>0</v>
      </c>
      <c r="J113" s="218">
        <v>2022</v>
      </c>
    </row>
    <row r="114" spans="1:10">
      <c r="A114" s="169" t="s">
        <v>430</v>
      </c>
      <c r="B114" s="167">
        <v>0</v>
      </c>
      <c r="C114" s="167">
        <v>0</v>
      </c>
      <c r="D114" s="167">
        <v>0</v>
      </c>
      <c r="E114" s="167">
        <v>33.6</v>
      </c>
      <c r="F114" s="167">
        <v>17.32</v>
      </c>
      <c r="G114" s="167">
        <v>0</v>
      </c>
      <c r="H114" s="167">
        <v>0</v>
      </c>
      <c r="I114" s="167">
        <v>0</v>
      </c>
      <c r="J114" s="218">
        <v>2022</v>
      </c>
    </row>
    <row r="115" spans="1:10">
      <c r="A115" s="169" t="s">
        <v>328</v>
      </c>
      <c r="B115" s="167">
        <v>0</v>
      </c>
      <c r="C115" s="167">
        <v>0</v>
      </c>
      <c r="D115" s="167">
        <v>0</v>
      </c>
      <c r="E115" s="167">
        <v>33.6</v>
      </c>
      <c r="F115" s="167">
        <v>17.32</v>
      </c>
      <c r="G115" s="167">
        <v>0</v>
      </c>
      <c r="H115" s="167">
        <v>0</v>
      </c>
      <c r="I115" s="167">
        <v>0</v>
      </c>
      <c r="J115" s="218">
        <v>2022</v>
      </c>
    </row>
    <row r="116" spans="1:10">
      <c r="A116" s="169" t="s">
        <v>431</v>
      </c>
      <c r="B116" s="167">
        <v>36</v>
      </c>
      <c r="C116" s="167">
        <v>17</v>
      </c>
      <c r="D116" s="167">
        <v>14</v>
      </c>
      <c r="E116" s="167">
        <v>0</v>
      </c>
      <c r="F116" s="167">
        <v>0</v>
      </c>
      <c r="G116" s="167">
        <v>0</v>
      </c>
      <c r="H116" s="167">
        <v>0</v>
      </c>
      <c r="I116" s="167">
        <v>0</v>
      </c>
      <c r="J116" s="218">
        <v>2022</v>
      </c>
    </row>
    <row r="117" spans="1:10">
      <c r="A117" s="169" t="s">
        <v>329</v>
      </c>
      <c r="B117" s="167">
        <v>31.5</v>
      </c>
      <c r="C117" s="167">
        <v>17</v>
      </c>
      <c r="D117" s="167">
        <v>12.25</v>
      </c>
      <c r="E117" s="167">
        <v>0</v>
      </c>
      <c r="F117" s="167">
        <v>0</v>
      </c>
      <c r="G117" s="167">
        <v>0</v>
      </c>
      <c r="H117" s="167">
        <v>0</v>
      </c>
      <c r="I117" s="167">
        <v>0</v>
      </c>
      <c r="J117" s="218">
        <v>2022</v>
      </c>
    </row>
    <row r="118" spans="1:10">
      <c r="A118" s="169" t="s">
        <v>380</v>
      </c>
      <c r="B118" s="167">
        <v>44.1</v>
      </c>
      <c r="C118" s="167">
        <v>17</v>
      </c>
      <c r="D118" s="167">
        <v>17.150000000000002</v>
      </c>
      <c r="E118" s="167">
        <v>0</v>
      </c>
      <c r="F118" s="167">
        <v>0</v>
      </c>
      <c r="G118" s="167">
        <v>0</v>
      </c>
      <c r="H118" s="167">
        <v>0</v>
      </c>
      <c r="I118" s="167">
        <v>0</v>
      </c>
      <c r="J118" s="218">
        <v>2022</v>
      </c>
    </row>
    <row r="119" spans="1:10">
      <c r="A119" s="169" t="s">
        <v>432</v>
      </c>
      <c r="B119" s="167">
        <v>59</v>
      </c>
      <c r="C119" s="167">
        <v>28</v>
      </c>
      <c r="D119" s="167">
        <v>22</v>
      </c>
      <c r="E119" s="167">
        <v>0</v>
      </c>
      <c r="F119" s="167">
        <v>0</v>
      </c>
      <c r="G119" s="167">
        <v>0</v>
      </c>
      <c r="H119" s="167">
        <v>0</v>
      </c>
      <c r="I119" s="167">
        <v>0</v>
      </c>
      <c r="J119" s="218">
        <v>2022</v>
      </c>
    </row>
    <row r="120" spans="1:10">
      <c r="A120" s="169" t="s">
        <v>330</v>
      </c>
      <c r="B120" s="167">
        <v>51.625</v>
      </c>
      <c r="C120" s="167">
        <v>28</v>
      </c>
      <c r="D120" s="167">
        <v>19.25</v>
      </c>
      <c r="E120" s="167">
        <v>0</v>
      </c>
      <c r="F120" s="167">
        <v>0</v>
      </c>
      <c r="G120" s="167">
        <v>0</v>
      </c>
      <c r="H120" s="167">
        <v>0</v>
      </c>
      <c r="I120" s="167">
        <v>0</v>
      </c>
      <c r="J120" s="218">
        <v>2022</v>
      </c>
    </row>
    <row r="121" spans="1:10">
      <c r="A121" s="169" t="s">
        <v>381</v>
      </c>
      <c r="B121" s="167">
        <v>72.275000000000006</v>
      </c>
      <c r="C121" s="167">
        <v>28</v>
      </c>
      <c r="D121" s="167">
        <v>26.950000000000003</v>
      </c>
      <c r="E121" s="167">
        <v>0</v>
      </c>
      <c r="F121" s="167">
        <v>0</v>
      </c>
      <c r="G121" s="167">
        <v>0</v>
      </c>
      <c r="H121" s="167">
        <v>0</v>
      </c>
      <c r="I121" s="167">
        <v>0</v>
      </c>
      <c r="J121" s="218">
        <v>2022</v>
      </c>
    </row>
    <row r="122" spans="1:10">
      <c r="A122" s="169" t="s">
        <v>495</v>
      </c>
      <c r="B122" s="167">
        <v>45</v>
      </c>
      <c r="C122" s="167">
        <v>22</v>
      </c>
      <c r="D122" s="167">
        <v>17</v>
      </c>
      <c r="E122" s="167">
        <v>0</v>
      </c>
      <c r="F122" s="167">
        <v>0</v>
      </c>
      <c r="G122" s="167">
        <v>0</v>
      </c>
      <c r="H122" s="167">
        <v>0</v>
      </c>
      <c r="I122" s="167">
        <v>0</v>
      </c>
      <c r="J122" s="218">
        <v>2022</v>
      </c>
    </row>
    <row r="123" spans="1:10">
      <c r="A123" s="169" t="s">
        <v>496</v>
      </c>
      <c r="B123" s="167">
        <v>39.375</v>
      </c>
      <c r="C123" s="167">
        <v>22</v>
      </c>
      <c r="D123" s="167">
        <v>14.875</v>
      </c>
      <c r="E123" s="167">
        <v>0</v>
      </c>
      <c r="F123" s="167">
        <v>0</v>
      </c>
      <c r="G123" s="167">
        <v>0</v>
      </c>
      <c r="H123" s="167">
        <v>0</v>
      </c>
      <c r="I123" s="167">
        <v>0</v>
      </c>
      <c r="J123" s="218">
        <v>2022</v>
      </c>
    </row>
    <row r="124" spans="1:10">
      <c r="A124" s="169" t="s">
        <v>497</v>
      </c>
      <c r="B124" s="167">
        <v>55.125000000000007</v>
      </c>
      <c r="C124" s="167">
        <v>22</v>
      </c>
      <c r="D124" s="167">
        <v>20.825000000000003</v>
      </c>
      <c r="E124" s="167">
        <v>0</v>
      </c>
      <c r="F124" s="167">
        <v>0</v>
      </c>
      <c r="G124" s="167">
        <v>0</v>
      </c>
      <c r="H124" s="167">
        <v>0</v>
      </c>
      <c r="I124" s="167">
        <v>0</v>
      </c>
      <c r="J124" s="218">
        <v>2022</v>
      </c>
    </row>
    <row r="125" spans="1:10">
      <c r="A125" s="169" t="s">
        <v>521</v>
      </c>
      <c r="B125" s="167">
        <v>67</v>
      </c>
      <c r="C125" s="167">
        <v>32</v>
      </c>
      <c r="D125" s="167">
        <v>25</v>
      </c>
      <c r="E125" s="167">
        <v>0</v>
      </c>
      <c r="F125" s="167">
        <v>0</v>
      </c>
      <c r="G125" s="167">
        <v>0</v>
      </c>
      <c r="H125" s="167">
        <v>0</v>
      </c>
      <c r="I125" s="167">
        <v>0</v>
      </c>
      <c r="J125" s="218">
        <v>2022</v>
      </c>
    </row>
    <row r="126" spans="1:10">
      <c r="A126" s="169" t="s">
        <v>522</v>
      </c>
      <c r="B126" s="167">
        <v>58.625</v>
      </c>
      <c r="C126" s="167">
        <v>32</v>
      </c>
      <c r="D126" s="167">
        <v>21.875</v>
      </c>
      <c r="E126" s="167">
        <v>0</v>
      </c>
      <c r="F126" s="167">
        <v>0</v>
      </c>
      <c r="G126" s="167">
        <v>0</v>
      </c>
      <c r="H126" s="167">
        <v>0</v>
      </c>
      <c r="I126" s="167">
        <v>0</v>
      </c>
      <c r="J126" s="218">
        <v>2022</v>
      </c>
    </row>
    <row r="127" spans="1:10">
      <c r="A127" s="169" t="s">
        <v>523</v>
      </c>
      <c r="B127" s="167">
        <v>82.075000000000003</v>
      </c>
      <c r="C127" s="167">
        <v>32</v>
      </c>
      <c r="D127" s="167">
        <v>30.625000000000004</v>
      </c>
      <c r="E127" s="167">
        <v>0</v>
      </c>
      <c r="F127" s="167">
        <v>0</v>
      </c>
      <c r="G127" s="167">
        <v>0</v>
      </c>
      <c r="H127" s="167">
        <v>0</v>
      </c>
      <c r="I127" s="167">
        <v>0</v>
      </c>
      <c r="J127" s="218">
        <v>2022</v>
      </c>
    </row>
    <row r="128" spans="1:10">
      <c r="A128" s="169" t="s">
        <v>433</v>
      </c>
      <c r="B128" s="167">
        <v>55</v>
      </c>
      <c r="C128" s="167">
        <v>27</v>
      </c>
      <c r="D128" s="167">
        <v>20</v>
      </c>
      <c r="E128" s="167">
        <v>0</v>
      </c>
      <c r="F128" s="167">
        <v>0</v>
      </c>
      <c r="G128" s="167">
        <v>0</v>
      </c>
      <c r="H128" s="167">
        <v>0</v>
      </c>
      <c r="I128" s="167">
        <v>0</v>
      </c>
      <c r="J128" s="218">
        <v>2022</v>
      </c>
    </row>
    <row r="129" spans="1:10">
      <c r="A129" s="169" t="s">
        <v>331</v>
      </c>
      <c r="B129" s="167">
        <v>48.125</v>
      </c>
      <c r="C129" s="167">
        <v>27</v>
      </c>
      <c r="D129" s="167">
        <v>17.5</v>
      </c>
      <c r="E129" s="167">
        <v>0</v>
      </c>
      <c r="F129" s="167">
        <v>0</v>
      </c>
      <c r="G129" s="167">
        <v>0</v>
      </c>
      <c r="H129" s="167">
        <v>0</v>
      </c>
      <c r="I129" s="167">
        <v>0</v>
      </c>
      <c r="J129" s="218">
        <v>2022</v>
      </c>
    </row>
    <row r="130" spans="1:10">
      <c r="A130" s="169" t="s">
        <v>382</v>
      </c>
      <c r="B130" s="167">
        <v>67.375</v>
      </c>
      <c r="C130" s="167">
        <v>27</v>
      </c>
      <c r="D130" s="167">
        <v>24.5</v>
      </c>
      <c r="E130" s="167">
        <v>0</v>
      </c>
      <c r="F130" s="167">
        <v>0</v>
      </c>
      <c r="G130" s="167">
        <v>0</v>
      </c>
      <c r="H130" s="167">
        <v>0</v>
      </c>
      <c r="I130" s="167">
        <v>0</v>
      </c>
      <c r="J130" s="218">
        <v>2022</v>
      </c>
    </row>
    <row r="131" spans="1:10">
      <c r="A131" s="169" t="s">
        <v>434</v>
      </c>
      <c r="B131" s="167">
        <v>79</v>
      </c>
      <c r="C131" s="167">
        <v>38</v>
      </c>
      <c r="D131" s="167">
        <v>29</v>
      </c>
      <c r="E131" s="167">
        <v>0</v>
      </c>
      <c r="F131" s="167">
        <v>0</v>
      </c>
      <c r="G131" s="167">
        <v>0</v>
      </c>
      <c r="H131" s="167">
        <v>0</v>
      </c>
      <c r="I131" s="167">
        <v>0</v>
      </c>
      <c r="J131" s="218">
        <v>2022</v>
      </c>
    </row>
    <row r="132" spans="1:10">
      <c r="A132" s="169" t="s">
        <v>332</v>
      </c>
      <c r="B132" s="167">
        <v>69.125</v>
      </c>
      <c r="C132" s="167">
        <v>38</v>
      </c>
      <c r="D132" s="167">
        <v>25.375</v>
      </c>
      <c r="E132" s="167">
        <v>0</v>
      </c>
      <c r="F132" s="167">
        <v>0</v>
      </c>
      <c r="G132" s="167">
        <v>0</v>
      </c>
      <c r="H132" s="167">
        <v>0</v>
      </c>
      <c r="I132" s="167">
        <v>0</v>
      </c>
      <c r="J132" s="218">
        <v>2022</v>
      </c>
    </row>
    <row r="133" spans="1:10">
      <c r="A133" s="169" t="s">
        <v>383</v>
      </c>
      <c r="B133" s="167">
        <v>96.775000000000006</v>
      </c>
      <c r="C133" s="167">
        <v>38</v>
      </c>
      <c r="D133" s="167">
        <v>35.525000000000006</v>
      </c>
      <c r="E133" s="167">
        <v>0</v>
      </c>
      <c r="F133" s="167">
        <v>0</v>
      </c>
      <c r="G133" s="167">
        <v>0</v>
      </c>
      <c r="H133" s="167">
        <v>0</v>
      </c>
      <c r="I133" s="167">
        <v>0</v>
      </c>
      <c r="J133" s="218">
        <v>2022</v>
      </c>
    </row>
    <row r="134" spans="1:10">
      <c r="A134" s="169" t="s">
        <v>435</v>
      </c>
      <c r="B134" s="167">
        <v>61</v>
      </c>
      <c r="C134" s="167">
        <v>29</v>
      </c>
      <c r="D134" s="167">
        <v>22</v>
      </c>
      <c r="E134" s="167">
        <v>0</v>
      </c>
      <c r="F134" s="167">
        <v>0</v>
      </c>
      <c r="G134" s="167">
        <v>0</v>
      </c>
      <c r="H134" s="167">
        <v>0</v>
      </c>
      <c r="I134" s="167">
        <v>0</v>
      </c>
      <c r="J134" s="218">
        <v>2022</v>
      </c>
    </row>
    <row r="135" spans="1:10">
      <c r="A135" s="169" t="s">
        <v>333</v>
      </c>
      <c r="B135" s="167">
        <v>53.375</v>
      </c>
      <c r="C135" s="167">
        <v>29</v>
      </c>
      <c r="D135" s="167">
        <v>19.25</v>
      </c>
      <c r="E135" s="167">
        <v>0</v>
      </c>
      <c r="F135" s="167">
        <v>0</v>
      </c>
      <c r="G135" s="167">
        <v>0</v>
      </c>
      <c r="H135" s="167">
        <v>0</v>
      </c>
      <c r="I135" s="167">
        <v>0</v>
      </c>
      <c r="J135" s="218">
        <v>2022</v>
      </c>
    </row>
    <row r="136" spans="1:10">
      <c r="A136" s="169" t="s">
        <v>384</v>
      </c>
      <c r="B136" s="167">
        <v>74.725000000000009</v>
      </c>
      <c r="C136" s="167">
        <v>29</v>
      </c>
      <c r="D136" s="167">
        <v>26.950000000000003</v>
      </c>
      <c r="E136" s="167">
        <v>0</v>
      </c>
      <c r="F136" s="167">
        <v>0</v>
      </c>
      <c r="G136" s="167">
        <v>0</v>
      </c>
      <c r="H136" s="167">
        <v>0</v>
      </c>
      <c r="I136" s="167">
        <v>0</v>
      </c>
      <c r="J136" s="218">
        <v>2022</v>
      </c>
    </row>
    <row r="137" spans="1:10">
      <c r="A137" s="169" t="s">
        <v>436</v>
      </c>
      <c r="B137" s="167">
        <v>93</v>
      </c>
      <c r="C137" s="167">
        <v>45</v>
      </c>
      <c r="D137" s="167">
        <v>34</v>
      </c>
      <c r="E137" s="167">
        <v>0</v>
      </c>
      <c r="F137" s="167">
        <v>0</v>
      </c>
      <c r="G137" s="167">
        <v>0</v>
      </c>
      <c r="H137" s="167">
        <v>0</v>
      </c>
      <c r="I137" s="167">
        <v>0</v>
      </c>
      <c r="J137" s="218">
        <v>2022</v>
      </c>
    </row>
    <row r="138" spans="1:10">
      <c r="A138" s="169" t="s">
        <v>334</v>
      </c>
      <c r="B138" s="167">
        <v>81.375</v>
      </c>
      <c r="C138" s="167">
        <v>45</v>
      </c>
      <c r="D138" s="167">
        <v>29.75</v>
      </c>
      <c r="E138" s="167">
        <v>0</v>
      </c>
      <c r="F138" s="167">
        <v>0</v>
      </c>
      <c r="G138" s="167">
        <v>0</v>
      </c>
      <c r="H138" s="167">
        <v>0</v>
      </c>
      <c r="I138" s="167">
        <v>0</v>
      </c>
      <c r="J138" s="218">
        <v>2022</v>
      </c>
    </row>
    <row r="139" spans="1:10">
      <c r="A139" s="169" t="s">
        <v>385</v>
      </c>
      <c r="B139" s="167">
        <v>113.92500000000001</v>
      </c>
      <c r="C139" s="167">
        <v>45</v>
      </c>
      <c r="D139" s="167">
        <v>41.650000000000006</v>
      </c>
      <c r="E139" s="167">
        <v>0</v>
      </c>
      <c r="F139" s="167">
        <v>0</v>
      </c>
      <c r="G139" s="167">
        <v>0</v>
      </c>
      <c r="H139" s="167">
        <v>0</v>
      </c>
      <c r="I139" s="167">
        <v>0</v>
      </c>
      <c r="J139" s="218">
        <v>2022</v>
      </c>
    </row>
    <row r="140" spans="1:10">
      <c r="A140" s="169" t="s">
        <v>437</v>
      </c>
      <c r="B140" s="167">
        <v>31</v>
      </c>
      <c r="C140" s="167">
        <v>15</v>
      </c>
      <c r="D140" s="167">
        <v>11</v>
      </c>
      <c r="E140" s="167">
        <v>0</v>
      </c>
      <c r="F140" s="167">
        <v>0</v>
      </c>
      <c r="G140" s="167">
        <v>0</v>
      </c>
      <c r="H140" s="167">
        <v>0</v>
      </c>
      <c r="I140" s="167">
        <v>0</v>
      </c>
      <c r="J140" s="218">
        <v>2022</v>
      </c>
    </row>
    <row r="141" spans="1:10">
      <c r="A141" s="169" t="s">
        <v>335</v>
      </c>
      <c r="B141" s="167">
        <v>27.125</v>
      </c>
      <c r="C141" s="167">
        <v>15</v>
      </c>
      <c r="D141" s="167">
        <v>9.625</v>
      </c>
      <c r="E141" s="167">
        <v>0</v>
      </c>
      <c r="F141" s="167">
        <v>0</v>
      </c>
      <c r="G141" s="167">
        <v>0</v>
      </c>
      <c r="H141" s="167">
        <v>0</v>
      </c>
      <c r="I141" s="167">
        <v>0</v>
      </c>
      <c r="J141" s="218">
        <v>2022</v>
      </c>
    </row>
    <row r="142" spans="1:10">
      <c r="A142" s="169" t="s">
        <v>386</v>
      </c>
      <c r="B142" s="167">
        <v>37.975000000000001</v>
      </c>
      <c r="C142" s="167">
        <v>15</v>
      </c>
      <c r="D142" s="167">
        <v>13.475000000000001</v>
      </c>
      <c r="E142" s="167">
        <v>0</v>
      </c>
      <c r="F142" s="167">
        <v>0</v>
      </c>
      <c r="G142" s="167">
        <v>0</v>
      </c>
      <c r="H142" s="167">
        <v>0</v>
      </c>
      <c r="I142" s="167">
        <v>0</v>
      </c>
      <c r="J142" s="218">
        <v>2022</v>
      </c>
    </row>
    <row r="143" spans="1:10">
      <c r="A143" s="169" t="s">
        <v>438</v>
      </c>
      <c r="B143" s="167">
        <v>0</v>
      </c>
      <c r="C143" s="167">
        <v>0</v>
      </c>
      <c r="D143" s="167">
        <v>0</v>
      </c>
      <c r="E143" s="167">
        <v>0</v>
      </c>
      <c r="F143" s="167">
        <v>0</v>
      </c>
      <c r="G143" s="167">
        <v>0</v>
      </c>
      <c r="H143" s="167">
        <v>0</v>
      </c>
      <c r="I143" s="167">
        <v>0</v>
      </c>
      <c r="J143" s="218">
        <v>2022</v>
      </c>
    </row>
    <row r="144" spans="1:10">
      <c r="A144" s="169" t="s">
        <v>336</v>
      </c>
      <c r="B144" s="167">
        <v>0</v>
      </c>
      <c r="C144" s="167">
        <v>0</v>
      </c>
      <c r="D144" s="167">
        <v>0</v>
      </c>
      <c r="E144" s="167">
        <v>0</v>
      </c>
      <c r="F144" s="167">
        <v>0</v>
      </c>
      <c r="G144" s="167">
        <v>0</v>
      </c>
      <c r="H144" s="167">
        <v>0</v>
      </c>
      <c r="I144" s="167">
        <v>0</v>
      </c>
      <c r="J144" s="218">
        <v>2022</v>
      </c>
    </row>
    <row r="145" spans="1:10">
      <c r="A145" s="169" t="s">
        <v>387</v>
      </c>
      <c r="B145" s="167">
        <v>0</v>
      </c>
      <c r="C145" s="167">
        <v>0</v>
      </c>
      <c r="D145" s="167">
        <v>0</v>
      </c>
      <c r="E145" s="167">
        <v>0</v>
      </c>
      <c r="F145" s="167">
        <v>0</v>
      </c>
      <c r="G145" s="167">
        <v>0</v>
      </c>
      <c r="H145" s="167">
        <v>0</v>
      </c>
      <c r="I145" s="167">
        <v>0</v>
      </c>
      <c r="J145" s="218">
        <v>2022</v>
      </c>
    </row>
    <row r="146" spans="1:10">
      <c r="A146" s="169" t="s">
        <v>274</v>
      </c>
      <c r="B146" s="167">
        <v>42.4</v>
      </c>
      <c r="C146" s="167">
        <v>49</v>
      </c>
      <c r="D146" s="167">
        <v>10.6</v>
      </c>
      <c r="E146" s="167">
        <v>0</v>
      </c>
      <c r="F146" s="167">
        <v>0</v>
      </c>
      <c r="G146" s="167">
        <v>0</v>
      </c>
      <c r="H146" s="167">
        <v>0</v>
      </c>
      <c r="I146" s="167">
        <v>0</v>
      </c>
      <c r="J146" s="218">
        <v>2022</v>
      </c>
    </row>
    <row r="147" spans="1:10">
      <c r="A147" s="169" t="s">
        <v>242</v>
      </c>
      <c r="B147" s="167">
        <v>60.8</v>
      </c>
      <c r="C147" s="167">
        <v>92</v>
      </c>
      <c r="D147" s="167">
        <v>15.2</v>
      </c>
      <c r="E147" s="167">
        <v>0</v>
      </c>
      <c r="F147" s="167">
        <v>0</v>
      </c>
      <c r="G147" s="167">
        <v>0</v>
      </c>
      <c r="H147" s="167">
        <v>0</v>
      </c>
      <c r="I147" s="167">
        <v>0</v>
      </c>
      <c r="J147" s="218">
        <v>2022</v>
      </c>
    </row>
    <row r="148" spans="1:10">
      <c r="A148" s="169" t="s">
        <v>498</v>
      </c>
      <c r="B148" s="167">
        <v>48.8</v>
      </c>
      <c r="C148" s="167">
        <v>54</v>
      </c>
      <c r="D148" s="167">
        <v>12.2</v>
      </c>
      <c r="E148" s="167">
        <v>0</v>
      </c>
      <c r="F148" s="167">
        <v>0</v>
      </c>
      <c r="G148" s="167">
        <v>0</v>
      </c>
      <c r="H148" s="167">
        <v>0</v>
      </c>
      <c r="I148" s="167">
        <v>0</v>
      </c>
      <c r="J148" s="218">
        <v>2022</v>
      </c>
    </row>
    <row r="149" spans="1:10">
      <c r="A149" s="169" t="s">
        <v>524</v>
      </c>
      <c r="B149" s="167">
        <v>69.599999999999994</v>
      </c>
      <c r="C149" s="167">
        <v>100</v>
      </c>
      <c r="D149" s="167">
        <v>17.399999999999999</v>
      </c>
      <c r="E149" s="167">
        <v>0</v>
      </c>
      <c r="F149" s="167">
        <v>0</v>
      </c>
      <c r="G149" s="167">
        <v>0</v>
      </c>
      <c r="H149" s="167">
        <v>0</v>
      </c>
      <c r="I149" s="167">
        <v>0</v>
      </c>
      <c r="J149" s="218">
        <v>2022</v>
      </c>
    </row>
    <row r="150" spans="1:10">
      <c r="A150" s="169" t="s">
        <v>275</v>
      </c>
      <c r="B150" s="167">
        <v>55.2</v>
      </c>
      <c r="C150" s="167">
        <v>58</v>
      </c>
      <c r="D150" s="167">
        <v>13.8</v>
      </c>
      <c r="E150" s="167">
        <v>0</v>
      </c>
      <c r="F150" s="167">
        <v>0</v>
      </c>
      <c r="G150" s="167">
        <v>0</v>
      </c>
      <c r="H150" s="167">
        <v>0</v>
      </c>
      <c r="I150" s="167">
        <v>0</v>
      </c>
      <c r="J150" s="218">
        <v>2022</v>
      </c>
    </row>
    <row r="151" spans="1:10">
      <c r="A151" s="169" t="s">
        <v>243</v>
      </c>
      <c r="B151" s="167">
        <v>78.400000000000006</v>
      </c>
      <c r="C151" s="167">
        <v>108</v>
      </c>
      <c r="D151" s="167">
        <v>19.600000000000001</v>
      </c>
      <c r="E151" s="167">
        <v>0</v>
      </c>
      <c r="F151" s="167">
        <v>0</v>
      </c>
      <c r="G151" s="167">
        <v>0</v>
      </c>
      <c r="H151" s="167">
        <v>0</v>
      </c>
      <c r="I151" s="167">
        <v>0</v>
      </c>
      <c r="J151" s="218">
        <v>2022</v>
      </c>
    </row>
    <row r="152" spans="1:10">
      <c r="A152" s="169" t="s">
        <v>276</v>
      </c>
      <c r="B152" s="167">
        <v>61.6</v>
      </c>
      <c r="C152" s="167">
        <v>63</v>
      </c>
      <c r="D152" s="167">
        <v>15.4</v>
      </c>
      <c r="E152" s="167">
        <v>0</v>
      </c>
      <c r="F152" s="167">
        <v>0</v>
      </c>
      <c r="G152" s="167">
        <v>0</v>
      </c>
      <c r="H152" s="167">
        <v>0</v>
      </c>
      <c r="I152" s="167">
        <v>0</v>
      </c>
      <c r="J152" s="218">
        <v>2022</v>
      </c>
    </row>
    <row r="153" spans="1:10">
      <c r="A153" s="169" t="s">
        <v>244</v>
      </c>
      <c r="B153" s="167">
        <v>87.2</v>
      </c>
      <c r="C153" s="167">
        <v>114</v>
      </c>
      <c r="D153" s="167">
        <v>21.8</v>
      </c>
      <c r="E153" s="167">
        <v>0</v>
      </c>
      <c r="F153" s="167">
        <v>0</v>
      </c>
      <c r="G153" s="167">
        <v>0</v>
      </c>
      <c r="H153" s="167">
        <v>0</v>
      </c>
      <c r="I153" s="167">
        <v>0</v>
      </c>
      <c r="J153" s="218">
        <v>2022</v>
      </c>
    </row>
    <row r="154" spans="1:10">
      <c r="A154" s="169" t="s">
        <v>277</v>
      </c>
      <c r="B154" s="167">
        <v>36</v>
      </c>
      <c r="C154" s="167">
        <v>45</v>
      </c>
      <c r="D154" s="167">
        <v>9</v>
      </c>
      <c r="E154" s="167">
        <v>0</v>
      </c>
      <c r="F154" s="167">
        <v>0</v>
      </c>
      <c r="G154" s="167">
        <v>0</v>
      </c>
      <c r="H154" s="167">
        <v>0</v>
      </c>
      <c r="I154" s="167">
        <v>0</v>
      </c>
      <c r="J154" s="218">
        <v>2022</v>
      </c>
    </row>
    <row r="155" spans="1:10" ht="15" thickBot="1">
      <c r="A155" s="221" t="s">
        <v>245</v>
      </c>
      <c r="B155" s="222">
        <v>0</v>
      </c>
      <c r="C155" s="222">
        <v>0</v>
      </c>
      <c r="D155" s="222">
        <v>0</v>
      </c>
      <c r="E155" s="222">
        <v>0</v>
      </c>
      <c r="F155" s="222">
        <v>0</v>
      </c>
      <c r="G155" s="222">
        <v>0</v>
      </c>
      <c r="H155" s="222">
        <v>0</v>
      </c>
      <c r="I155" s="222">
        <v>0</v>
      </c>
      <c r="J155" s="223">
        <v>2022</v>
      </c>
    </row>
    <row r="156" spans="1:10">
      <c r="A156" s="166" t="s">
        <v>278</v>
      </c>
      <c r="B156" s="168">
        <v>77</v>
      </c>
      <c r="C156" s="168">
        <v>90</v>
      </c>
      <c r="D156" s="168">
        <v>19</v>
      </c>
      <c r="E156" s="168">
        <v>58</v>
      </c>
      <c r="F156" s="168">
        <v>22</v>
      </c>
      <c r="G156" s="168">
        <v>32</v>
      </c>
      <c r="H156" s="168">
        <v>42</v>
      </c>
      <c r="I156" s="168">
        <v>0</v>
      </c>
      <c r="J156" s="218">
        <v>2023</v>
      </c>
    </row>
    <row r="157" spans="1:10">
      <c r="A157" s="166" t="s">
        <v>246</v>
      </c>
      <c r="B157" s="168">
        <v>110</v>
      </c>
      <c r="C157" s="168">
        <v>162</v>
      </c>
      <c r="D157" s="168">
        <v>27</v>
      </c>
      <c r="E157" s="168">
        <v>58</v>
      </c>
      <c r="F157" s="168">
        <v>22</v>
      </c>
      <c r="G157" s="168">
        <v>32</v>
      </c>
      <c r="H157" s="168">
        <v>42</v>
      </c>
      <c r="I157" s="168">
        <v>0</v>
      </c>
      <c r="J157" s="218">
        <v>2023</v>
      </c>
    </row>
    <row r="158" spans="1:10">
      <c r="A158" s="166" t="s">
        <v>499</v>
      </c>
      <c r="B158" s="168">
        <v>89</v>
      </c>
      <c r="C158" s="168">
        <v>99</v>
      </c>
      <c r="D158" s="168">
        <v>22</v>
      </c>
      <c r="E158" s="168">
        <v>58</v>
      </c>
      <c r="F158" s="168">
        <v>22</v>
      </c>
      <c r="G158" s="168">
        <v>32</v>
      </c>
      <c r="H158" s="168">
        <v>42</v>
      </c>
      <c r="I158" s="168">
        <v>0</v>
      </c>
      <c r="J158" s="218">
        <v>2023</v>
      </c>
    </row>
    <row r="159" spans="1:10">
      <c r="A159" s="166" t="s">
        <v>525</v>
      </c>
      <c r="B159" s="168">
        <v>126</v>
      </c>
      <c r="C159" s="168">
        <v>183</v>
      </c>
      <c r="D159" s="168">
        <v>32</v>
      </c>
      <c r="E159" s="168">
        <v>58</v>
      </c>
      <c r="F159" s="168">
        <v>22</v>
      </c>
      <c r="G159" s="168">
        <v>32</v>
      </c>
      <c r="H159" s="168">
        <v>42</v>
      </c>
      <c r="I159" s="168">
        <v>0</v>
      </c>
      <c r="J159" s="218">
        <v>2023</v>
      </c>
    </row>
    <row r="160" spans="1:10">
      <c r="A160" s="166" t="s">
        <v>279</v>
      </c>
      <c r="B160" s="168">
        <v>102</v>
      </c>
      <c r="C160" s="168">
        <v>108</v>
      </c>
      <c r="D160" s="168">
        <v>25</v>
      </c>
      <c r="E160" s="168">
        <v>58</v>
      </c>
      <c r="F160" s="168">
        <v>22</v>
      </c>
      <c r="G160" s="168">
        <v>32</v>
      </c>
      <c r="H160" s="168">
        <v>42</v>
      </c>
      <c r="I160" s="168">
        <v>0</v>
      </c>
      <c r="J160" s="218">
        <v>2023</v>
      </c>
    </row>
    <row r="161" spans="1:10">
      <c r="A161" s="166" t="s">
        <v>247</v>
      </c>
      <c r="B161" s="168">
        <v>143</v>
      </c>
      <c r="C161" s="168">
        <v>200</v>
      </c>
      <c r="D161" s="168">
        <v>36</v>
      </c>
      <c r="E161" s="168">
        <v>58</v>
      </c>
      <c r="F161" s="168">
        <v>22</v>
      </c>
      <c r="G161" s="168">
        <v>32</v>
      </c>
      <c r="H161" s="168">
        <v>42</v>
      </c>
      <c r="I161" s="168">
        <v>0</v>
      </c>
      <c r="J161" s="218">
        <v>2023</v>
      </c>
    </row>
    <row r="162" spans="1:10">
      <c r="A162" s="166" t="s">
        <v>280</v>
      </c>
      <c r="B162" s="168">
        <v>115</v>
      </c>
      <c r="C162" s="168">
        <v>118</v>
      </c>
      <c r="D162" s="168">
        <v>29</v>
      </c>
      <c r="E162" s="168">
        <v>58</v>
      </c>
      <c r="F162" s="168">
        <v>22</v>
      </c>
      <c r="G162" s="168">
        <v>32</v>
      </c>
      <c r="H162" s="168">
        <v>42</v>
      </c>
      <c r="I162" s="168">
        <v>0</v>
      </c>
      <c r="J162" s="218">
        <v>2023</v>
      </c>
    </row>
    <row r="163" spans="1:10">
      <c r="A163" s="166" t="s">
        <v>248</v>
      </c>
      <c r="B163" s="168">
        <v>161</v>
      </c>
      <c r="C163" s="168">
        <v>216</v>
      </c>
      <c r="D163" s="168">
        <v>40</v>
      </c>
      <c r="E163" s="168">
        <v>58</v>
      </c>
      <c r="F163" s="168">
        <v>22</v>
      </c>
      <c r="G163" s="168">
        <v>32</v>
      </c>
      <c r="H163" s="168">
        <v>42</v>
      </c>
      <c r="I163" s="168">
        <v>0</v>
      </c>
      <c r="J163" s="218">
        <v>2023</v>
      </c>
    </row>
    <row r="164" spans="1:10">
      <c r="A164" s="166" t="s">
        <v>281</v>
      </c>
      <c r="B164" s="168">
        <v>64</v>
      </c>
      <c r="C164" s="168">
        <v>80</v>
      </c>
      <c r="D164" s="168">
        <v>16</v>
      </c>
      <c r="E164" s="168">
        <v>58</v>
      </c>
      <c r="F164" s="168">
        <v>22</v>
      </c>
      <c r="G164" s="168">
        <v>32</v>
      </c>
      <c r="H164" s="168">
        <v>42</v>
      </c>
      <c r="I164" s="168">
        <v>0</v>
      </c>
      <c r="J164" s="218">
        <v>2023</v>
      </c>
    </row>
    <row r="165" spans="1:10">
      <c r="A165" s="166" t="s">
        <v>249</v>
      </c>
      <c r="B165" s="168">
        <v>0</v>
      </c>
      <c r="C165" s="168">
        <v>0</v>
      </c>
      <c r="D165" s="168">
        <v>0</v>
      </c>
      <c r="E165" s="168">
        <v>58</v>
      </c>
      <c r="F165" s="168">
        <v>22</v>
      </c>
      <c r="G165" s="168">
        <v>32</v>
      </c>
      <c r="H165" s="168">
        <v>42</v>
      </c>
      <c r="I165" s="168">
        <v>0</v>
      </c>
      <c r="J165" s="218">
        <v>2023</v>
      </c>
    </row>
    <row r="166" spans="1:10">
      <c r="A166" s="166" t="s">
        <v>439</v>
      </c>
      <c r="B166" s="168">
        <v>43</v>
      </c>
      <c r="C166" s="168">
        <v>34</v>
      </c>
      <c r="D166" s="168">
        <v>18</v>
      </c>
      <c r="E166" s="168">
        <v>67</v>
      </c>
      <c r="F166" s="168">
        <v>11</v>
      </c>
      <c r="G166" s="168">
        <v>32</v>
      </c>
      <c r="H166" s="168">
        <v>42</v>
      </c>
      <c r="I166" s="168">
        <v>0</v>
      </c>
      <c r="J166" s="218">
        <v>2023</v>
      </c>
    </row>
    <row r="167" spans="1:10">
      <c r="A167" s="166" t="s">
        <v>337</v>
      </c>
      <c r="B167" s="168">
        <v>53</v>
      </c>
      <c r="C167" s="168">
        <v>34</v>
      </c>
      <c r="D167" s="168">
        <v>15</v>
      </c>
      <c r="E167" s="168">
        <v>67</v>
      </c>
      <c r="F167" s="168">
        <v>11</v>
      </c>
      <c r="G167" s="168">
        <v>32</v>
      </c>
      <c r="H167" s="168">
        <v>42</v>
      </c>
      <c r="I167" s="168">
        <v>0</v>
      </c>
      <c r="J167" s="218">
        <v>2023</v>
      </c>
    </row>
    <row r="168" spans="1:10">
      <c r="A168" s="166" t="s">
        <v>440</v>
      </c>
      <c r="B168" s="168">
        <v>58</v>
      </c>
      <c r="C168" s="168">
        <v>52</v>
      </c>
      <c r="D168" s="168">
        <v>18</v>
      </c>
      <c r="E168" s="168">
        <v>67</v>
      </c>
      <c r="F168" s="168">
        <v>11</v>
      </c>
      <c r="G168" s="168">
        <v>32</v>
      </c>
      <c r="H168" s="168">
        <v>42</v>
      </c>
      <c r="I168" s="168">
        <v>0</v>
      </c>
      <c r="J168" s="218">
        <v>2023</v>
      </c>
    </row>
    <row r="169" spans="1:10">
      <c r="A169" s="166" t="s">
        <v>338</v>
      </c>
      <c r="B169" s="168">
        <v>64</v>
      </c>
      <c r="C169" s="168">
        <v>52</v>
      </c>
      <c r="D169" s="168">
        <v>16</v>
      </c>
      <c r="E169" s="168">
        <v>67</v>
      </c>
      <c r="F169" s="168">
        <v>11</v>
      </c>
      <c r="G169" s="168">
        <v>32</v>
      </c>
      <c r="H169" s="168">
        <v>42</v>
      </c>
      <c r="I169" s="168">
        <v>0</v>
      </c>
      <c r="J169" s="218">
        <v>2023</v>
      </c>
    </row>
    <row r="170" spans="1:10">
      <c r="A170" s="166" t="s">
        <v>500</v>
      </c>
      <c r="B170" s="168">
        <v>70</v>
      </c>
      <c r="C170" s="168">
        <v>58</v>
      </c>
      <c r="D170" s="168">
        <v>27</v>
      </c>
      <c r="E170" s="168">
        <v>67</v>
      </c>
      <c r="F170" s="168">
        <v>11</v>
      </c>
      <c r="G170" s="168">
        <v>32</v>
      </c>
      <c r="H170" s="168">
        <v>42</v>
      </c>
      <c r="I170" s="168">
        <v>0</v>
      </c>
      <c r="J170" s="218">
        <v>2023</v>
      </c>
    </row>
    <row r="171" spans="1:10">
      <c r="A171" s="166" t="s">
        <v>501</v>
      </c>
      <c r="B171" s="168">
        <v>79</v>
      </c>
      <c r="C171" s="168">
        <v>58</v>
      </c>
      <c r="D171" s="168">
        <v>16</v>
      </c>
      <c r="E171" s="168">
        <v>67</v>
      </c>
      <c r="F171" s="168">
        <v>11</v>
      </c>
      <c r="G171" s="168">
        <v>32</v>
      </c>
      <c r="H171" s="168">
        <v>42</v>
      </c>
      <c r="I171" s="168">
        <v>0</v>
      </c>
      <c r="J171" s="218">
        <v>2023</v>
      </c>
    </row>
    <row r="172" spans="1:10">
      <c r="A172" s="166" t="s">
        <v>526</v>
      </c>
      <c r="B172" s="168">
        <v>96</v>
      </c>
      <c r="C172" s="168">
        <v>89</v>
      </c>
      <c r="D172" s="168">
        <v>27</v>
      </c>
      <c r="E172" s="168">
        <v>67</v>
      </c>
      <c r="F172" s="168">
        <v>11</v>
      </c>
      <c r="G172" s="168">
        <v>32</v>
      </c>
      <c r="H172" s="168">
        <v>42</v>
      </c>
      <c r="I172" s="168">
        <v>0</v>
      </c>
      <c r="J172" s="218">
        <v>2023</v>
      </c>
    </row>
    <row r="173" spans="1:10">
      <c r="A173" s="166" t="s">
        <v>527</v>
      </c>
      <c r="B173" s="168">
        <v>95</v>
      </c>
      <c r="C173" s="168">
        <v>89</v>
      </c>
      <c r="D173" s="168">
        <v>19</v>
      </c>
      <c r="E173" s="168">
        <v>67</v>
      </c>
      <c r="F173" s="168">
        <v>11</v>
      </c>
      <c r="G173" s="168">
        <v>32</v>
      </c>
      <c r="H173" s="168">
        <v>42</v>
      </c>
      <c r="I173" s="168">
        <v>0</v>
      </c>
      <c r="J173" s="218">
        <v>2023</v>
      </c>
    </row>
    <row r="174" spans="1:10">
      <c r="A174" s="166" t="s">
        <v>441</v>
      </c>
      <c r="B174" s="168">
        <v>83</v>
      </c>
      <c r="C174" s="168">
        <v>59</v>
      </c>
      <c r="D174" s="168">
        <v>36</v>
      </c>
      <c r="E174" s="168">
        <v>67</v>
      </c>
      <c r="F174" s="168">
        <v>11</v>
      </c>
      <c r="G174" s="168">
        <v>32</v>
      </c>
      <c r="H174" s="168">
        <v>42</v>
      </c>
      <c r="I174" s="168">
        <v>0</v>
      </c>
      <c r="J174" s="218">
        <v>2023</v>
      </c>
    </row>
    <row r="175" spans="1:10">
      <c r="A175" s="166" t="s">
        <v>339</v>
      </c>
      <c r="B175" s="168">
        <v>86</v>
      </c>
      <c r="C175" s="168">
        <v>59</v>
      </c>
      <c r="D175" s="168">
        <v>17</v>
      </c>
      <c r="E175" s="168">
        <v>67</v>
      </c>
      <c r="F175" s="168">
        <v>11</v>
      </c>
      <c r="G175" s="168">
        <v>32</v>
      </c>
      <c r="H175" s="168">
        <v>42</v>
      </c>
      <c r="I175" s="168">
        <v>0</v>
      </c>
      <c r="J175" s="218">
        <v>2023</v>
      </c>
    </row>
    <row r="176" spans="1:10">
      <c r="A176" s="166" t="s">
        <v>442</v>
      </c>
      <c r="B176" s="168">
        <v>111</v>
      </c>
      <c r="C176" s="168">
        <v>91</v>
      </c>
      <c r="D176" s="168">
        <v>36</v>
      </c>
      <c r="E176" s="168">
        <v>67</v>
      </c>
      <c r="F176" s="168">
        <v>11</v>
      </c>
      <c r="G176" s="168">
        <v>32</v>
      </c>
      <c r="H176" s="168">
        <v>42</v>
      </c>
      <c r="I176" s="168">
        <v>0</v>
      </c>
      <c r="J176" s="218">
        <v>2023</v>
      </c>
    </row>
    <row r="177" spans="1:10">
      <c r="A177" s="166" t="s">
        <v>340</v>
      </c>
      <c r="B177" s="168">
        <v>97</v>
      </c>
      <c r="C177" s="168">
        <v>91</v>
      </c>
      <c r="D177" s="168">
        <v>20</v>
      </c>
      <c r="E177" s="168">
        <v>67</v>
      </c>
      <c r="F177" s="168">
        <v>11</v>
      </c>
      <c r="G177" s="168">
        <v>32</v>
      </c>
      <c r="H177" s="168">
        <v>42</v>
      </c>
      <c r="I177" s="168">
        <v>0</v>
      </c>
      <c r="J177" s="218">
        <v>2023</v>
      </c>
    </row>
    <row r="178" spans="1:10">
      <c r="A178" s="166" t="s">
        <v>443</v>
      </c>
      <c r="B178" s="168">
        <v>92</v>
      </c>
      <c r="C178" s="168">
        <v>71</v>
      </c>
      <c r="D178" s="168">
        <v>54</v>
      </c>
      <c r="E178" s="168">
        <v>67</v>
      </c>
      <c r="F178" s="168">
        <v>11</v>
      </c>
      <c r="G178" s="168">
        <v>32</v>
      </c>
      <c r="H178" s="168">
        <v>42</v>
      </c>
      <c r="I178" s="168">
        <v>0</v>
      </c>
      <c r="J178" s="218">
        <v>2023</v>
      </c>
    </row>
    <row r="179" spans="1:10">
      <c r="A179" s="166" t="s">
        <v>341</v>
      </c>
      <c r="B179" s="168">
        <v>102</v>
      </c>
      <c r="C179" s="168">
        <v>71</v>
      </c>
      <c r="D179" s="168">
        <v>18</v>
      </c>
      <c r="E179" s="168">
        <v>67</v>
      </c>
      <c r="F179" s="168">
        <v>11</v>
      </c>
      <c r="G179" s="168">
        <v>32</v>
      </c>
      <c r="H179" s="168">
        <v>42</v>
      </c>
      <c r="I179" s="168">
        <v>0</v>
      </c>
      <c r="J179" s="218">
        <v>2023</v>
      </c>
    </row>
    <row r="180" spans="1:10">
      <c r="A180" s="166" t="s">
        <v>444</v>
      </c>
      <c r="B180" s="168">
        <v>124</v>
      </c>
      <c r="C180" s="168">
        <v>110</v>
      </c>
      <c r="D180" s="168">
        <v>54</v>
      </c>
      <c r="E180" s="168">
        <v>67</v>
      </c>
      <c r="F180" s="168">
        <v>11</v>
      </c>
      <c r="G180" s="168">
        <v>32</v>
      </c>
      <c r="H180" s="168">
        <v>42</v>
      </c>
      <c r="I180" s="168">
        <v>0</v>
      </c>
      <c r="J180" s="218">
        <v>2023</v>
      </c>
    </row>
    <row r="181" spans="1:10">
      <c r="A181" s="166" t="s">
        <v>342</v>
      </c>
      <c r="B181" s="168">
        <v>117</v>
      </c>
      <c r="C181" s="168">
        <v>91</v>
      </c>
      <c r="D181" s="168">
        <v>29</v>
      </c>
      <c r="E181" s="168">
        <v>67</v>
      </c>
      <c r="F181" s="168">
        <v>11</v>
      </c>
      <c r="G181" s="168">
        <v>32</v>
      </c>
      <c r="H181" s="168">
        <v>42</v>
      </c>
      <c r="I181" s="168">
        <v>0</v>
      </c>
      <c r="J181" s="218">
        <v>2023</v>
      </c>
    </row>
    <row r="182" spans="1:10">
      <c r="A182" s="166" t="s">
        <v>445</v>
      </c>
      <c r="B182" s="168">
        <v>92</v>
      </c>
      <c r="C182" s="168">
        <v>71</v>
      </c>
      <c r="D182" s="168">
        <v>54</v>
      </c>
      <c r="E182" s="168">
        <v>67</v>
      </c>
      <c r="F182" s="168">
        <v>11</v>
      </c>
      <c r="G182" s="168">
        <v>32</v>
      </c>
      <c r="H182" s="168">
        <v>42</v>
      </c>
      <c r="I182" s="168">
        <v>0</v>
      </c>
      <c r="J182" s="218">
        <v>2023</v>
      </c>
    </row>
    <row r="183" spans="1:10">
      <c r="A183" s="166" t="s">
        <v>343</v>
      </c>
      <c r="B183" s="168">
        <v>102</v>
      </c>
      <c r="C183" s="168">
        <v>71</v>
      </c>
      <c r="D183" s="168">
        <v>18</v>
      </c>
      <c r="E183" s="168">
        <v>67</v>
      </c>
      <c r="F183" s="168">
        <v>11</v>
      </c>
      <c r="G183" s="168">
        <v>32</v>
      </c>
      <c r="H183" s="168">
        <v>42</v>
      </c>
      <c r="I183" s="168">
        <v>0</v>
      </c>
      <c r="J183" s="218">
        <v>2023</v>
      </c>
    </row>
    <row r="184" spans="1:10">
      <c r="A184" s="166" t="s">
        <v>446</v>
      </c>
      <c r="B184" s="168">
        <v>129</v>
      </c>
      <c r="C184" s="168">
        <v>110</v>
      </c>
      <c r="D184" s="168">
        <v>56</v>
      </c>
      <c r="E184" s="168">
        <v>67</v>
      </c>
      <c r="F184" s="168">
        <v>11</v>
      </c>
      <c r="G184" s="168">
        <v>32</v>
      </c>
      <c r="H184" s="168">
        <v>42</v>
      </c>
      <c r="I184" s="168">
        <v>0</v>
      </c>
      <c r="J184" s="218">
        <v>2023</v>
      </c>
    </row>
    <row r="185" spans="1:10">
      <c r="A185" s="166" t="s">
        <v>344</v>
      </c>
      <c r="B185" s="168">
        <v>122</v>
      </c>
      <c r="C185" s="168">
        <v>110</v>
      </c>
      <c r="D185" s="168">
        <v>30</v>
      </c>
      <c r="E185" s="168">
        <v>67</v>
      </c>
      <c r="F185" s="168">
        <v>11</v>
      </c>
      <c r="G185" s="168">
        <v>32</v>
      </c>
      <c r="H185" s="168">
        <v>42</v>
      </c>
      <c r="I185" s="168">
        <v>0</v>
      </c>
      <c r="J185" s="218">
        <v>2023</v>
      </c>
    </row>
    <row r="186" spans="1:10">
      <c r="A186" s="166" t="s">
        <v>447</v>
      </c>
      <c r="B186" s="168">
        <v>36</v>
      </c>
      <c r="C186" s="168">
        <v>31</v>
      </c>
      <c r="D186" s="168">
        <v>12</v>
      </c>
      <c r="E186" s="168">
        <v>67</v>
      </c>
      <c r="F186" s="168">
        <v>11</v>
      </c>
      <c r="G186" s="168">
        <v>32</v>
      </c>
      <c r="H186" s="168">
        <v>42</v>
      </c>
      <c r="I186" s="168">
        <v>0</v>
      </c>
      <c r="J186" s="218">
        <v>2023</v>
      </c>
    </row>
    <row r="187" spans="1:10">
      <c r="A187" s="166" t="s">
        <v>345</v>
      </c>
      <c r="B187" s="168">
        <v>44</v>
      </c>
      <c r="C187" s="168">
        <v>31</v>
      </c>
      <c r="D187" s="168">
        <v>14</v>
      </c>
      <c r="E187" s="168">
        <v>67</v>
      </c>
      <c r="F187" s="168">
        <v>11</v>
      </c>
      <c r="G187" s="168">
        <v>32</v>
      </c>
      <c r="H187" s="168">
        <v>42</v>
      </c>
      <c r="I187" s="168">
        <v>0</v>
      </c>
      <c r="J187" s="218">
        <v>2023</v>
      </c>
    </row>
    <row r="188" spans="1:10">
      <c r="A188" s="166" t="s">
        <v>448</v>
      </c>
      <c r="B188" s="168">
        <v>0</v>
      </c>
      <c r="C188" s="168">
        <v>0</v>
      </c>
      <c r="D188" s="168">
        <v>0</v>
      </c>
      <c r="E188" s="168">
        <v>67</v>
      </c>
      <c r="F188" s="168">
        <v>11</v>
      </c>
      <c r="G188" s="168">
        <v>32</v>
      </c>
      <c r="H188" s="168">
        <v>42</v>
      </c>
      <c r="I188" s="168">
        <v>0</v>
      </c>
      <c r="J188" s="218">
        <v>2023</v>
      </c>
    </row>
    <row r="189" spans="1:10">
      <c r="A189" s="166" t="s">
        <v>346</v>
      </c>
      <c r="B189" s="168">
        <v>0</v>
      </c>
      <c r="C189" s="168">
        <v>0</v>
      </c>
      <c r="D189" s="168">
        <v>0</v>
      </c>
      <c r="E189" s="168">
        <v>67</v>
      </c>
      <c r="F189" s="168">
        <v>11</v>
      </c>
      <c r="G189" s="168">
        <v>32</v>
      </c>
      <c r="H189" s="168">
        <v>42</v>
      </c>
      <c r="I189" s="168">
        <v>0</v>
      </c>
      <c r="J189" s="218">
        <v>2023</v>
      </c>
    </row>
    <row r="190" spans="1:10">
      <c r="A190" s="166" t="s">
        <v>282</v>
      </c>
      <c r="B190" s="168">
        <v>45</v>
      </c>
      <c r="C190" s="168">
        <v>30</v>
      </c>
      <c r="D190" s="168">
        <v>11</v>
      </c>
      <c r="E190" s="168">
        <v>0</v>
      </c>
      <c r="F190" s="168">
        <v>0</v>
      </c>
      <c r="G190" s="168">
        <v>0</v>
      </c>
      <c r="H190" s="168">
        <v>0</v>
      </c>
      <c r="I190" s="168">
        <v>0</v>
      </c>
      <c r="J190" s="218">
        <v>2023</v>
      </c>
    </row>
    <row r="191" spans="1:10">
      <c r="A191" s="166" t="s">
        <v>250</v>
      </c>
      <c r="B191" s="168">
        <v>66</v>
      </c>
      <c r="C191" s="168">
        <v>55</v>
      </c>
      <c r="D191" s="168">
        <v>16</v>
      </c>
      <c r="E191" s="168">
        <v>0</v>
      </c>
      <c r="F191" s="168">
        <v>0</v>
      </c>
      <c r="G191" s="168">
        <v>0</v>
      </c>
      <c r="H191" s="168">
        <v>0</v>
      </c>
      <c r="I191" s="168">
        <v>0</v>
      </c>
      <c r="J191" s="218">
        <v>2023</v>
      </c>
    </row>
    <row r="192" spans="1:10">
      <c r="A192" s="166" t="s">
        <v>502</v>
      </c>
      <c r="B192" s="168">
        <v>55</v>
      </c>
      <c r="C192" s="168">
        <v>34</v>
      </c>
      <c r="D192" s="168">
        <v>14</v>
      </c>
      <c r="E192" s="168">
        <v>0</v>
      </c>
      <c r="F192" s="168">
        <v>0</v>
      </c>
      <c r="G192" s="168">
        <v>0</v>
      </c>
      <c r="H192" s="168">
        <v>0</v>
      </c>
      <c r="I192" s="168">
        <v>0</v>
      </c>
      <c r="J192" s="218">
        <v>2023</v>
      </c>
    </row>
    <row r="193" spans="1:10">
      <c r="A193" s="166" t="s">
        <v>528</v>
      </c>
      <c r="B193" s="168">
        <v>79</v>
      </c>
      <c r="C193" s="168">
        <v>64</v>
      </c>
      <c r="D193" s="168">
        <v>20</v>
      </c>
      <c r="E193" s="168">
        <v>0</v>
      </c>
      <c r="F193" s="168">
        <v>0</v>
      </c>
      <c r="G193" s="168">
        <v>0</v>
      </c>
      <c r="H193" s="168">
        <v>0</v>
      </c>
      <c r="I193" s="168">
        <v>0</v>
      </c>
      <c r="J193" s="218">
        <v>2023</v>
      </c>
    </row>
    <row r="194" spans="1:10">
      <c r="A194" s="166" t="s">
        <v>283</v>
      </c>
      <c r="B194" s="168">
        <v>64</v>
      </c>
      <c r="C194" s="168">
        <v>40</v>
      </c>
      <c r="D194" s="168">
        <v>16</v>
      </c>
      <c r="E194" s="168">
        <v>0</v>
      </c>
      <c r="F194" s="168">
        <v>0</v>
      </c>
      <c r="G194" s="168">
        <v>0</v>
      </c>
      <c r="H194" s="168">
        <v>0</v>
      </c>
      <c r="I194" s="168">
        <v>0</v>
      </c>
      <c r="J194" s="218">
        <v>2023</v>
      </c>
    </row>
    <row r="195" spans="1:10">
      <c r="A195" s="166" t="s">
        <v>251</v>
      </c>
      <c r="B195" s="168">
        <v>91</v>
      </c>
      <c r="C195" s="168">
        <v>73</v>
      </c>
      <c r="D195" s="168">
        <v>23</v>
      </c>
      <c r="E195" s="168">
        <v>0</v>
      </c>
      <c r="F195" s="168">
        <v>0</v>
      </c>
      <c r="G195" s="168">
        <v>0</v>
      </c>
      <c r="H195" s="168">
        <v>0</v>
      </c>
      <c r="I195" s="168">
        <v>0</v>
      </c>
      <c r="J195" s="218">
        <v>2023</v>
      </c>
    </row>
    <row r="196" spans="1:10">
      <c r="A196" s="166" t="s">
        <v>284</v>
      </c>
      <c r="B196" s="168">
        <v>73</v>
      </c>
      <c r="C196" s="168">
        <v>45</v>
      </c>
      <c r="D196" s="168">
        <v>18</v>
      </c>
      <c r="E196" s="168">
        <v>0</v>
      </c>
      <c r="F196" s="168">
        <v>0</v>
      </c>
      <c r="G196" s="168">
        <v>0</v>
      </c>
      <c r="H196" s="168">
        <v>0</v>
      </c>
      <c r="I196" s="168">
        <v>0</v>
      </c>
      <c r="J196" s="218">
        <v>2023</v>
      </c>
    </row>
    <row r="197" spans="1:10">
      <c r="A197" s="166" t="s">
        <v>252</v>
      </c>
      <c r="B197" s="168">
        <v>107</v>
      </c>
      <c r="C197" s="168">
        <v>82</v>
      </c>
      <c r="D197" s="168">
        <v>27</v>
      </c>
      <c r="E197" s="168">
        <v>0</v>
      </c>
      <c r="F197" s="168">
        <v>0</v>
      </c>
      <c r="G197" s="168">
        <v>0</v>
      </c>
      <c r="H197" s="168">
        <v>0</v>
      </c>
      <c r="I197" s="168">
        <v>0</v>
      </c>
      <c r="J197" s="218">
        <v>2023</v>
      </c>
    </row>
    <row r="198" spans="1:10">
      <c r="A198" s="166" t="s">
        <v>285</v>
      </c>
      <c r="B198" s="168">
        <v>36</v>
      </c>
      <c r="C198" s="168">
        <v>25</v>
      </c>
      <c r="D198" s="168">
        <v>9</v>
      </c>
      <c r="E198" s="168">
        <v>0</v>
      </c>
      <c r="F198" s="168">
        <v>0</v>
      </c>
      <c r="G198" s="168">
        <v>0</v>
      </c>
      <c r="H198" s="168">
        <v>0</v>
      </c>
      <c r="I198" s="168">
        <v>0</v>
      </c>
      <c r="J198" s="218">
        <v>2023</v>
      </c>
    </row>
    <row r="199" spans="1:10">
      <c r="A199" s="166" t="s">
        <v>253</v>
      </c>
      <c r="B199" s="168">
        <v>0</v>
      </c>
      <c r="C199" s="168">
        <v>0</v>
      </c>
      <c r="D199" s="168">
        <v>0</v>
      </c>
      <c r="E199" s="168">
        <v>0</v>
      </c>
      <c r="F199" s="168">
        <v>0</v>
      </c>
      <c r="G199" s="168">
        <v>0</v>
      </c>
      <c r="H199" s="168">
        <v>0</v>
      </c>
      <c r="I199" s="168">
        <v>0</v>
      </c>
      <c r="J199" s="218">
        <v>2023</v>
      </c>
    </row>
    <row r="200" spans="1:10">
      <c r="A200" s="166" t="s">
        <v>286</v>
      </c>
      <c r="B200" s="168">
        <v>71</v>
      </c>
      <c r="C200" s="168">
        <v>20</v>
      </c>
      <c r="D200" s="168">
        <v>14</v>
      </c>
      <c r="E200" s="168">
        <v>0</v>
      </c>
      <c r="F200" s="168">
        <v>0</v>
      </c>
      <c r="G200" s="168">
        <v>0</v>
      </c>
      <c r="H200" s="168">
        <v>0</v>
      </c>
      <c r="I200" s="168">
        <v>0</v>
      </c>
      <c r="J200" s="218">
        <v>2023</v>
      </c>
    </row>
    <row r="201" spans="1:10">
      <c r="A201" s="166" t="s">
        <v>254</v>
      </c>
      <c r="B201" s="168">
        <v>85</v>
      </c>
      <c r="C201" s="168">
        <v>23</v>
      </c>
      <c r="D201" s="168">
        <v>17</v>
      </c>
      <c r="E201" s="168">
        <v>0</v>
      </c>
      <c r="F201" s="168">
        <v>0</v>
      </c>
      <c r="G201" s="168">
        <v>0</v>
      </c>
      <c r="H201" s="168">
        <v>0</v>
      </c>
      <c r="I201" s="168">
        <v>0</v>
      </c>
      <c r="J201" s="218">
        <v>2023</v>
      </c>
    </row>
    <row r="202" spans="1:10">
      <c r="A202" s="166" t="s">
        <v>503</v>
      </c>
      <c r="B202" s="168">
        <v>94</v>
      </c>
      <c r="C202" s="168">
        <v>26</v>
      </c>
      <c r="D202" s="168">
        <v>18</v>
      </c>
      <c r="E202" s="168">
        <v>0</v>
      </c>
      <c r="F202" s="168">
        <v>0</v>
      </c>
      <c r="G202" s="168">
        <v>0</v>
      </c>
      <c r="H202" s="168">
        <v>0</v>
      </c>
      <c r="I202" s="168">
        <v>0</v>
      </c>
      <c r="J202" s="218">
        <v>2023</v>
      </c>
    </row>
    <row r="203" spans="1:10">
      <c r="A203" s="166" t="s">
        <v>529</v>
      </c>
      <c r="B203" s="168">
        <v>105</v>
      </c>
      <c r="C203" s="168">
        <v>29</v>
      </c>
      <c r="D203" s="168">
        <v>21</v>
      </c>
      <c r="E203" s="168">
        <v>0</v>
      </c>
      <c r="F203" s="168">
        <v>0</v>
      </c>
      <c r="G203" s="168">
        <v>0</v>
      </c>
      <c r="H203" s="168">
        <v>0</v>
      </c>
      <c r="I203" s="168">
        <v>0</v>
      </c>
      <c r="J203" s="218">
        <v>2023</v>
      </c>
    </row>
    <row r="204" spans="1:10">
      <c r="A204" s="166" t="s">
        <v>287</v>
      </c>
      <c r="B204" s="168">
        <v>100</v>
      </c>
      <c r="C204" s="168">
        <v>28</v>
      </c>
      <c r="D204" s="168">
        <v>20</v>
      </c>
      <c r="E204" s="168">
        <v>0</v>
      </c>
      <c r="F204" s="168">
        <v>0</v>
      </c>
      <c r="G204" s="168">
        <v>0</v>
      </c>
      <c r="H204" s="168">
        <v>0</v>
      </c>
      <c r="I204" s="168">
        <v>0</v>
      </c>
      <c r="J204" s="218">
        <v>2023</v>
      </c>
    </row>
    <row r="205" spans="1:10">
      <c r="A205" s="166" t="s">
        <v>255</v>
      </c>
      <c r="B205" s="168">
        <v>109</v>
      </c>
      <c r="C205" s="168">
        <v>30</v>
      </c>
      <c r="D205" s="168">
        <v>22</v>
      </c>
      <c r="E205" s="168">
        <v>0</v>
      </c>
      <c r="F205" s="168">
        <v>0</v>
      </c>
      <c r="G205" s="168">
        <v>0</v>
      </c>
      <c r="H205" s="168">
        <v>0</v>
      </c>
      <c r="I205" s="168">
        <v>0</v>
      </c>
      <c r="J205" s="218">
        <v>2023</v>
      </c>
    </row>
    <row r="206" spans="1:10">
      <c r="A206" s="166" t="s">
        <v>288</v>
      </c>
      <c r="B206" s="168">
        <v>102</v>
      </c>
      <c r="C206" s="168">
        <v>28</v>
      </c>
      <c r="D206" s="168">
        <v>20</v>
      </c>
      <c r="E206" s="168">
        <v>0</v>
      </c>
      <c r="F206" s="168">
        <v>0</v>
      </c>
      <c r="G206" s="168">
        <v>0</v>
      </c>
      <c r="H206" s="168">
        <v>0</v>
      </c>
      <c r="I206" s="168">
        <v>0</v>
      </c>
      <c r="J206" s="218">
        <v>2023</v>
      </c>
    </row>
    <row r="207" spans="1:10">
      <c r="A207" s="166" t="s">
        <v>256</v>
      </c>
      <c r="B207" s="168">
        <v>116</v>
      </c>
      <c r="C207" s="168">
        <v>32</v>
      </c>
      <c r="D207" s="168">
        <v>23</v>
      </c>
      <c r="E207" s="168">
        <v>0</v>
      </c>
      <c r="F207" s="168">
        <v>0</v>
      </c>
      <c r="G207" s="168">
        <v>0</v>
      </c>
      <c r="H207" s="168">
        <v>0</v>
      </c>
      <c r="I207" s="168">
        <v>0</v>
      </c>
      <c r="J207" s="218">
        <v>2023</v>
      </c>
    </row>
    <row r="208" spans="1:10">
      <c r="A208" s="166" t="s">
        <v>289</v>
      </c>
      <c r="B208" s="168">
        <v>56</v>
      </c>
      <c r="C208" s="168">
        <v>15</v>
      </c>
      <c r="D208" s="168">
        <v>11</v>
      </c>
      <c r="E208" s="168">
        <v>0</v>
      </c>
      <c r="F208" s="168">
        <v>0</v>
      </c>
      <c r="G208" s="168">
        <v>0</v>
      </c>
      <c r="H208" s="168">
        <v>0</v>
      </c>
      <c r="I208" s="168">
        <v>0</v>
      </c>
      <c r="J208" s="218">
        <v>2023</v>
      </c>
    </row>
    <row r="209" spans="1:10">
      <c r="A209" s="166" t="s">
        <v>257</v>
      </c>
      <c r="B209" s="168">
        <v>0</v>
      </c>
      <c r="C209" s="168">
        <v>0</v>
      </c>
      <c r="D209" s="168">
        <v>0</v>
      </c>
      <c r="E209" s="168">
        <v>0</v>
      </c>
      <c r="F209" s="168">
        <v>0</v>
      </c>
      <c r="G209" s="168">
        <v>0</v>
      </c>
      <c r="H209" s="168">
        <v>0</v>
      </c>
      <c r="I209" s="168">
        <v>0</v>
      </c>
      <c r="J209" s="218">
        <v>2023</v>
      </c>
    </row>
    <row r="210" spans="1:10">
      <c r="A210" s="166" t="s">
        <v>449</v>
      </c>
      <c r="B210" s="168">
        <v>86</v>
      </c>
      <c r="C210" s="168">
        <v>42</v>
      </c>
      <c r="D210" s="168">
        <v>30</v>
      </c>
      <c r="E210" s="168">
        <v>65</v>
      </c>
      <c r="F210" s="168">
        <v>13</v>
      </c>
      <c r="G210" s="168">
        <v>32</v>
      </c>
      <c r="H210" s="168">
        <v>42</v>
      </c>
      <c r="I210" s="168">
        <v>19</v>
      </c>
      <c r="J210" s="218">
        <v>2023</v>
      </c>
    </row>
    <row r="211" spans="1:10">
      <c r="A211" s="166" t="s">
        <v>347</v>
      </c>
      <c r="B211" s="168">
        <v>65</v>
      </c>
      <c r="C211" s="168">
        <v>42</v>
      </c>
      <c r="D211" s="168">
        <v>13</v>
      </c>
      <c r="E211" s="168">
        <v>65</v>
      </c>
      <c r="F211" s="168">
        <v>13</v>
      </c>
      <c r="G211" s="168">
        <v>32</v>
      </c>
      <c r="H211" s="168">
        <v>42</v>
      </c>
      <c r="I211" s="168">
        <v>19</v>
      </c>
      <c r="J211" s="218">
        <v>2023</v>
      </c>
    </row>
    <row r="212" spans="1:10">
      <c r="A212" s="166" t="s">
        <v>450</v>
      </c>
      <c r="B212" s="168">
        <v>107</v>
      </c>
      <c r="C212" s="168">
        <v>45</v>
      </c>
      <c r="D212" s="168">
        <v>35</v>
      </c>
      <c r="E212" s="168">
        <v>65</v>
      </c>
      <c r="F212" s="168">
        <v>13</v>
      </c>
      <c r="G212" s="168">
        <v>32</v>
      </c>
      <c r="H212" s="168">
        <v>42</v>
      </c>
      <c r="I212" s="168">
        <v>19</v>
      </c>
      <c r="J212" s="218">
        <v>2023</v>
      </c>
    </row>
    <row r="213" spans="1:10">
      <c r="A213" s="166" t="s">
        <v>348</v>
      </c>
      <c r="B213" s="168">
        <v>76</v>
      </c>
      <c r="C213" s="168">
        <v>45</v>
      </c>
      <c r="D213" s="168">
        <v>16</v>
      </c>
      <c r="E213" s="168">
        <v>65</v>
      </c>
      <c r="F213" s="168">
        <v>13</v>
      </c>
      <c r="G213" s="168">
        <v>32</v>
      </c>
      <c r="H213" s="168">
        <v>42</v>
      </c>
      <c r="I213" s="168">
        <v>19</v>
      </c>
      <c r="J213" s="218">
        <v>2023</v>
      </c>
    </row>
    <row r="214" spans="1:10">
      <c r="A214" s="166" t="s">
        <v>504</v>
      </c>
      <c r="B214" s="168">
        <v>132</v>
      </c>
      <c r="C214" s="168">
        <v>64</v>
      </c>
      <c r="D214" s="168">
        <v>46</v>
      </c>
      <c r="E214" s="168">
        <v>65</v>
      </c>
      <c r="F214" s="168">
        <v>13</v>
      </c>
      <c r="G214" s="168">
        <v>32</v>
      </c>
      <c r="H214" s="168">
        <v>42</v>
      </c>
      <c r="I214" s="168">
        <v>19</v>
      </c>
      <c r="J214" s="218">
        <v>2023</v>
      </c>
    </row>
    <row r="215" spans="1:10">
      <c r="A215" s="166" t="s">
        <v>505</v>
      </c>
      <c r="B215" s="168">
        <v>87</v>
      </c>
      <c r="C215" s="168">
        <v>64</v>
      </c>
      <c r="D215" s="168">
        <v>21</v>
      </c>
      <c r="E215" s="168">
        <v>65</v>
      </c>
      <c r="F215" s="168">
        <v>13</v>
      </c>
      <c r="G215" s="168">
        <v>32</v>
      </c>
      <c r="H215" s="168">
        <v>42</v>
      </c>
      <c r="I215" s="168">
        <v>19</v>
      </c>
      <c r="J215" s="218">
        <v>2023</v>
      </c>
    </row>
    <row r="216" spans="1:10">
      <c r="A216" s="166" t="s">
        <v>530</v>
      </c>
      <c r="B216" s="168">
        <v>180</v>
      </c>
      <c r="C216" s="168">
        <v>75</v>
      </c>
      <c r="D216" s="168">
        <v>59</v>
      </c>
      <c r="E216" s="168">
        <v>65</v>
      </c>
      <c r="F216" s="168">
        <v>13</v>
      </c>
      <c r="G216" s="168">
        <v>32</v>
      </c>
      <c r="H216" s="168">
        <v>42</v>
      </c>
      <c r="I216" s="168">
        <v>19</v>
      </c>
      <c r="J216" s="218">
        <v>2023</v>
      </c>
    </row>
    <row r="217" spans="1:10">
      <c r="A217" s="166" t="s">
        <v>531</v>
      </c>
      <c r="B217" s="168">
        <v>106</v>
      </c>
      <c r="C217" s="168">
        <v>75</v>
      </c>
      <c r="D217" s="168">
        <v>26</v>
      </c>
      <c r="E217" s="168">
        <v>65</v>
      </c>
      <c r="F217" s="168">
        <v>13</v>
      </c>
      <c r="G217" s="168">
        <v>32</v>
      </c>
      <c r="H217" s="168">
        <v>42</v>
      </c>
      <c r="I217" s="168">
        <v>19</v>
      </c>
      <c r="J217" s="218">
        <v>2023</v>
      </c>
    </row>
    <row r="218" spans="1:10">
      <c r="A218" s="166" t="s">
        <v>451</v>
      </c>
      <c r="B218" s="168">
        <v>164</v>
      </c>
      <c r="C218" s="168">
        <v>80</v>
      </c>
      <c r="D218" s="168">
        <v>58</v>
      </c>
      <c r="E218" s="168">
        <v>65</v>
      </c>
      <c r="F218" s="168">
        <v>13</v>
      </c>
      <c r="G218" s="168">
        <v>32</v>
      </c>
      <c r="H218" s="168">
        <v>42</v>
      </c>
      <c r="I218" s="168">
        <v>19</v>
      </c>
      <c r="J218" s="218">
        <v>2023</v>
      </c>
    </row>
    <row r="219" spans="1:10">
      <c r="A219" s="166" t="s">
        <v>349</v>
      </c>
      <c r="B219" s="168">
        <v>102</v>
      </c>
      <c r="C219" s="168">
        <v>80</v>
      </c>
      <c r="D219" s="168">
        <v>26</v>
      </c>
      <c r="E219" s="168">
        <v>65</v>
      </c>
      <c r="F219" s="168">
        <v>13</v>
      </c>
      <c r="G219" s="168">
        <v>32</v>
      </c>
      <c r="H219" s="168">
        <v>42</v>
      </c>
      <c r="I219" s="168">
        <v>19</v>
      </c>
      <c r="J219" s="218">
        <v>2023</v>
      </c>
    </row>
    <row r="220" spans="1:10">
      <c r="A220" s="166" t="s">
        <v>452</v>
      </c>
      <c r="B220" s="168">
        <v>203</v>
      </c>
      <c r="C220" s="168">
        <v>85</v>
      </c>
      <c r="D220" s="168">
        <v>66</v>
      </c>
      <c r="E220" s="168">
        <v>65</v>
      </c>
      <c r="F220" s="168">
        <v>13</v>
      </c>
      <c r="G220" s="168">
        <v>32</v>
      </c>
      <c r="H220" s="168">
        <v>42</v>
      </c>
      <c r="I220" s="168">
        <v>19</v>
      </c>
      <c r="J220" s="218">
        <v>2023</v>
      </c>
    </row>
    <row r="221" spans="1:10">
      <c r="A221" s="166" t="s">
        <v>350</v>
      </c>
      <c r="B221" s="168">
        <v>116</v>
      </c>
      <c r="C221" s="168">
        <v>85</v>
      </c>
      <c r="D221" s="168">
        <v>29</v>
      </c>
      <c r="E221" s="168">
        <v>65</v>
      </c>
      <c r="F221" s="168">
        <v>13</v>
      </c>
      <c r="G221" s="168">
        <v>32</v>
      </c>
      <c r="H221" s="168">
        <v>42</v>
      </c>
      <c r="I221" s="168">
        <v>19</v>
      </c>
      <c r="J221" s="218">
        <v>2023</v>
      </c>
    </row>
    <row r="222" spans="1:10">
      <c r="A222" s="166" t="s">
        <v>453</v>
      </c>
      <c r="B222" s="168">
        <v>207</v>
      </c>
      <c r="C222" s="168">
        <v>101</v>
      </c>
      <c r="D222" s="168">
        <v>73</v>
      </c>
      <c r="E222" s="168">
        <v>65</v>
      </c>
      <c r="F222" s="168">
        <v>13</v>
      </c>
      <c r="G222" s="168">
        <v>32</v>
      </c>
      <c r="H222" s="168">
        <v>42</v>
      </c>
      <c r="I222" s="168">
        <v>19</v>
      </c>
      <c r="J222" s="218">
        <v>2023</v>
      </c>
    </row>
    <row r="223" spans="1:10">
      <c r="A223" s="166" t="s">
        <v>351</v>
      </c>
      <c r="B223" s="168">
        <v>121</v>
      </c>
      <c r="C223" s="168">
        <v>101</v>
      </c>
      <c r="D223" s="168">
        <v>32</v>
      </c>
      <c r="E223" s="168">
        <v>65</v>
      </c>
      <c r="F223" s="168">
        <v>13</v>
      </c>
      <c r="G223" s="168">
        <v>32</v>
      </c>
      <c r="H223" s="168">
        <v>42</v>
      </c>
      <c r="I223" s="168">
        <v>19</v>
      </c>
      <c r="J223" s="218">
        <v>2023</v>
      </c>
    </row>
    <row r="224" spans="1:10">
      <c r="A224" s="166" t="s">
        <v>454</v>
      </c>
      <c r="B224" s="168">
        <v>261</v>
      </c>
      <c r="C224" s="168">
        <v>109</v>
      </c>
      <c r="D224" s="168">
        <v>85</v>
      </c>
      <c r="E224" s="168">
        <v>65</v>
      </c>
      <c r="F224" s="168">
        <v>13</v>
      </c>
      <c r="G224" s="168">
        <v>32</v>
      </c>
      <c r="H224" s="168">
        <v>42</v>
      </c>
      <c r="I224" s="168">
        <v>19</v>
      </c>
      <c r="J224" s="218">
        <v>2023</v>
      </c>
    </row>
    <row r="225" spans="1:10">
      <c r="A225" s="166" t="s">
        <v>352</v>
      </c>
      <c r="B225" s="168">
        <v>142</v>
      </c>
      <c r="C225" s="168">
        <v>109</v>
      </c>
      <c r="D225" s="168">
        <v>38</v>
      </c>
      <c r="E225" s="168">
        <v>65</v>
      </c>
      <c r="F225" s="168">
        <v>13</v>
      </c>
      <c r="G225" s="168">
        <v>32</v>
      </c>
      <c r="H225" s="168">
        <v>42</v>
      </c>
      <c r="I225" s="168">
        <v>19</v>
      </c>
      <c r="J225" s="218">
        <v>2023</v>
      </c>
    </row>
    <row r="226" spans="1:10">
      <c r="A226" s="166" t="s">
        <v>455</v>
      </c>
      <c r="B226" s="168">
        <v>207</v>
      </c>
      <c r="C226" s="168">
        <v>101</v>
      </c>
      <c r="D226" s="168">
        <v>73</v>
      </c>
      <c r="E226" s="168">
        <v>65</v>
      </c>
      <c r="F226" s="168">
        <v>13</v>
      </c>
      <c r="G226" s="168">
        <v>32</v>
      </c>
      <c r="H226" s="168">
        <v>42</v>
      </c>
      <c r="I226" s="168">
        <v>19</v>
      </c>
      <c r="J226" s="218">
        <v>2023</v>
      </c>
    </row>
    <row r="227" spans="1:10">
      <c r="A227" s="166" t="s">
        <v>353</v>
      </c>
      <c r="B227" s="168">
        <v>121</v>
      </c>
      <c r="C227" s="168">
        <v>101</v>
      </c>
      <c r="D227" s="168">
        <v>32</v>
      </c>
      <c r="E227" s="168">
        <v>65</v>
      </c>
      <c r="F227" s="168">
        <v>13</v>
      </c>
      <c r="G227" s="168">
        <v>32</v>
      </c>
      <c r="H227" s="168">
        <v>42</v>
      </c>
      <c r="I227" s="168">
        <v>19</v>
      </c>
      <c r="J227" s="218">
        <v>2023</v>
      </c>
    </row>
    <row r="228" spans="1:10">
      <c r="A228" s="166" t="s">
        <v>456</v>
      </c>
      <c r="B228" s="168">
        <v>284</v>
      </c>
      <c r="C228" s="168">
        <v>118</v>
      </c>
      <c r="D228" s="168">
        <v>93</v>
      </c>
      <c r="E228" s="168">
        <v>65</v>
      </c>
      <c r="F228" s="168">
        <v>13</v>
      </c>
      <c r="G228" s="168">
        <v>32</v>
      </c>
      <c r="H228" s="168">
        <v>42</v>
      </c>
      <c r="I228" s="168">
        <v>19</v>
      </c>
      <c r="J228" s="218">
        <v>2023</v>
      </c>
    </row>
    <row r="229" spans="1:10">
      <c r="A229" s="166" t="s">
        <v>354</v>
      </c>
      <c r="B229" s="168">
        <v>152</v>
      </c>
      <c r="C229" s="168">
        <v>118</v>
      </c>
      <c r="D229" s="168">
        <v>41</v>
      </c>
      <c r="E229" s="168">
        <v>65</v>
      </c>
      <c r="F229" s="168">
        <v>13</v>
      </c>
      <c r="G229" s="168">
        <v>32</v>
      </c>
      <c r="H229" s="168">
        <v>42</v>
      </c>
      <c r="I229" s="168">
        <v>19</v>
      </c>
      <c r="J229" s="218">
        <v>2023</v>
      </c>
    </row>
    <row r="230" spans="1:10">
      <c r="A230" s="166" t="s">
        <v>457</v>
      </c>
      <c r="B230" s="168">
        <v>57</v>
      </c>
      <c r="C230" s="168">
        <v>28</v>
      </c>
      <c r="D230" s="168">
        <v>20</v>
      </c>
      <c r="E230" s="168">
        <v>65</v>
      </c>
      <c r="F230" s="168">
        <v>13</v>
      </c>
      <c r="G230" s="168">
        <v>32</v>
      </c>
      <c r="H230" s="168">
        <v>42</v>
      </c>
      <c r="I230" s="168">
        <v>19</v>
      </c>
      <c r="J230" s="218">
        <v>2023</v>
      </c>
    </row>
    <row r="231" spans="1:10">
      <c r="A231" s="166" t="s">
        <v>355</v>
      </c>
      <c r="B231" s="168">
        <v>51</v>
      </c>
      <c r="C231" s="168">
        <v>28</v>
      </c>
      <c r="D231" s="168">
        <v>9</v>
      </c>
      <c r="E231" s="168">
        <v>65</v>
      </c>
      <c r="F231" s="168">
        <v>13</v>
      </c>
      <c r="G231" s="168">
        <v>32</v>
      </c>
      <c r="H231" s="168">
        <v>42</v>
      </c>
      <c r="I231" s="168">
        <v>19</v>
      </c>
      <c r="J231" s="218">
        <v>2023</v>
      </c>
    </row>
    <row r="232" spans="1:10">
      <c r="A232" s="166" t="s">
        <v>458</v>
      </c>
      <c r="B232" s="168">
        <v>0</v>
      </c>
      <c r="C232" s="168">
        <v>0</v>
      </c>
      <c r="D232" s="168">
        <v>0</v>
      </c>
      <c r="E232" s="168">
        <v>65</v>
      </c>
      <c r="F232" s="168">
        <v>13</v>
      </c>
      <c r="G232" s="168">
        <v>32</v>
      </c>
      <c r="H232" s="168">
        <v>42</v>
      </c>
      <c r="I232" s="168">
        <v>19</v>
      </c>
      <c r="J232" s="218">
        <v>2023</v>
      </c>
    </row>
    <row r="233" spans="1:10">
      <c r="A233" s="166" t="s">
        <v>356</v>
      </c>
      <c r="B233" s="168">
        <v>0</v>
      </c>
      <c r="C233" s="168">
        <v>0</v>
      </c>
      <c r="D233" s="168">
        <v>0</v>
      </c>
      <c r="E233" s="168">
        <v>65</v>
      </c>
      <c r="F233" s="168">
        <v>13</v>
      </c>
      <c r="G233" s="168">
        <v>32</v>
      </c>
      <c r="H233" s="168">
        <v>42</v>
      </c>
      <c r="I233" s="168">
        <v>19</v>
      </c>
      <c r="J233" s="218">
        <v>2023</v>
      </c>
    </row>
    <row r="234" spans="1:10">
      <c r="A234" s="166" t="s">
        <v>459</v>
      </c>
      <c r="B234" s="168">
        <v>97</v>
      </c>
      <c r="C234" s="168">
        <v>12</v>
      </c>
      <c r="D234" s="168">
        <v>25</v>
      </c>
      <c r="E234" s="168">
        <v>33</v>
      </c>
      <c r="F234" s="168">
        <v>17</v>
      </c>
      <c r="G234" s="168">
        <v>0</v>
      </c>
      <c r="H234" s="168">
        <v>0</v>
      </c>
      <c r="I234" s="168">
        <v>0</v>
      </c>
      <c r="J234" s="218">
        <v>2023</v>
      </c>
    </row>
    <row r="235" spans="1:10">
      <c r="A235" s="166" t="s">
        <v>357</v>
      </c>
      <c r="B235" s="168">
        <v>116</v>
      </c>
      <c r="C235" s="168">
        <v>12</v>
      </c>
      <c r="D235" s="168">
        <v>29</v>
      </c>
      <c r="E235" s="168">
        <v>33</v>
      </c>
      <c r="F235" s="168">
        <v>17</v>
      </c>
      <c r="G235" s="168">
        <v>0</v>
      </c>
      <c r="H235" s="168">
        <v>0</v>
      </c>
      <c r="I235" s="168">
        <v>0</v>
      </c>
      <c r="J235" s="218">
        <v>2023</v>
      </c>
    </row>
    <row r="236" spans="1:10">
      <c r="A236" s="166" t="s">
        <v>460</v>
      </c>
      <c r="B236" s="168">
        <v>116</v>
      </c>
      <c r="C236" s="168">
        <v>14</v>
      </c>
      <c r="D236" s="168">
        <v>30</v>
      </c>
      <c r="E236" s="168">
        <v>33</v>
      </c>
      <c r="F236" s="168">
        <v>17</v>
      </c>
      <c r="G236" s="168">
        <v>0</v>
      </c>
      <c r="H236" s="168">
        <v>0</v>
      </c>
      <c r="I236" s="168">
        <v>0</v>
      </c>
      <c r="J236" s="218">
        <v>2023</v>
      </c>
    </row>
    <row r="237" spans="1:10">
      <c r="A237" s="166" t="s">
        <v>358</v>
      </c>
      <c r="B237" s="168">
        <v>138</v>
      </c>
      <c r="C237" s="168">
        <v>14</v>
      </c>
      <c r="D237" s="168">
        <v>35</v>
      </c>
      <c r="E237" s="168">
        <v>33</v>
      </c>
      <c r="F237" s="168">
        <v>17</v>
      </c>
      <c r="G237" s="168">
        <v>0</v>
      </c>
      <c r="H237" s="168">
        <v>0</v>
      </c>
      <c r="I237" s="168">
        <v>0</v>
      </c>
      <c r="J237" s="218">
        <v>2023</v>
      </c>
    </row>
    <row r="238" spans="1:10">
      <c r="A238" s="166" t="s">
        <v>461</v>
      </c>
      <c r="B238" s="168">
        <v>124</v>
      </c>
      <c r="C238" s="168">
        <v>15</v>
      </c>
      <c r="D238" s="168">
        <v>31</v>
      </c>
      <c r="E238" s="168">
        <v>33</v>
      </c>
      <c r="F238" s="168">
        <v>17</v>
      </c>
      <c r="G238" s="168">
        <v>0</v>
      </c>
      <c r="H238" s="168">
        <v>0</v>
      </c>
      <c r="I238" s="168">
        <v>0</v>
      </c>
      <c r="J238" s="218">
        <v>2023</v>
      </c>
    </row>
    <row r="239" spans="1:10">
      <c r="A239" s="166" t="s">
        <v>359</v>
      </c>
      <c r="B239" s="168">
        <v>147</v>
      </c>
      <c r="C239" s="168">
        <v>15</v>
      </c>
      <c r="D239" s="168">
        <v>37</v>
      </c>
      <c r="E239" s="168">
        <v>33</v>
      </c>
      <c r="F239" s="168">
        <v>17</v>
      </c>
      <c r="G239" s="168">
        <v>0</v>
      </c>
      <c r="H239" s="168">
        <v>0</v>
      </c>
      <c r="I239" s="168">
        <v>0</v>
      </c>
      <c r="J239" s="218">
        <v>2023</v>
      </c>
    </row>
    <row r="240" spans="1:10">
      <c r="A240" s="166" t="s">
        <v>506</v>
      </c>
      <c r="B240" s="168">
        <v>129</v>
      </c>
      <c r="C240" s="168">
        <v>16</v>
      </c>
      <c r="D240" s="168">
        <v>33</v>
      </c>
      <c r="E240" s="168">
        <v>33</v>
      </c>
      <c r="F240" s="168">
        <v>17</v>
      </c>
      <c r="G240" s="168">
        <v>0</v>
      </c>
      <c r="H240" s="168">
        <v>0</v>
      </c>
      <c r="I240" s="168">
        <v>0</v>
      </c>
      <c r="J240" s="218">
        <v>2023</v>
      </c>
    </row>
    <row r="241" spans="1:10">
      <c r="A241" s="166" t="s">
        <v>507</v>
      </c>
      <c r="B241" s="168">
        <v>154</v>
      </c>
      <c r="C241" s="168">
        <v>16</v>
      </c>
      <c r="D241" s="168">
        <v>39</v>
      </c>
      <c r="E241" s="168">
        <v>33</v>
      </c>
      <c r="F241" s="168">
        <v>17</v>
      </c>
      <c r="G241" s="168">
        <v>0</v>
      </c>
      <c r="H241" s="168">
        <v>0</v>
      </c>
      <c r="I241" s="168">
        <v>0</v>
      </c>
      <c r="J241" s="218">
        <v>2023</v>
      </c>
    </row>
    <row r="242" spans="1:10">
      <c r="A242" s="166" t="s">
        <v>532</v>
      </c>
      <c r="B242" s="168">
        <v>145</v>
      </c>
      <c r="C242" s="168">
        <v>18</v>
      </c>
      <c r="D242" s="168">
        <v>37</v>
      </c>
      <c r="E242" s="168">
        <v>33</v>
      </c>
      <c r="F242" s="168">
        <v>17</v>
      </c>
      <c r="G242" s="168">
        <v>0</v>
      </c>
      <c r="H242" s="168">
        <v>0</v>
      </c>
      <c r="I242" s="168">
        <v>0</v>
      </c>
      <c r="J242" s="218">
        <v>2023</v>
      </c>
    </row>
    <row r="243" spans="1:10">
      <c r="A243" s="166" t="s">
        <v>533</v>
      </c>
      <c r="B243" s="168">
        <v>173</v>
      </c>
      <c r="C243" s="168">
        <v>18</v>
      </c>
      <c r="D243" s="168">
        <v>44</v>
      </c>
      <c r="E243" s="168">
        <v>33</v>
      </c>
      <c r="F243" s="168">
        <v>17</v>
      </c>
      <c r="G243" s="168">
        <v>0</v>
      </c>
      <c r="H243" s="168">
        <v>0</v>
      </c>
      <c r="I243" s="168">
        <v>0</v>
      </c>
      <c r="J243" s="218">
        <v>2023</v>
      </c>
    </row>
    <row r="244" spans="1:10">
      <c r="A244" s="166" t="s">
        <v>485</v>
      </c>
      <c r="B244" s="168">
        <v>168</v>
      </c>
      <c r="C244" s="168">
        <v>21</v>
      </c>
      <c r="D244" s="168">
        <v>42</v>
      </c>
      <c r="E244" s="168">
        <v>33</v>
      </c>
      <c r="F244" s="168">
        <v>17</v>
      </c>
      <c r="G244" s="168">
        <v>0</v>
      </c>
      <c r="H244" s="168">
        <v>0</v>
      </c>
      <c r="I244" s="168">
        <v>0</v>
      </c>
      <c r="J244" s="218">
        <v>2023</v>
      </c>
    </row>
    <row r="245" spans="1:10">
      <c r="A245" s="166" t="s">
        <v>483</v>
      </c>
      <c r="B245" s="168">
        <v>199</v>
      </c>
      <c r="C245" s="168">
        <v>21</v>
      </c>
      <c r="D245" s="168">
        <v>50</v>
      </c>
      <c r="E245" s="168">
        <v>33</v>
      </c>
      <c r="F245" s="168">
        <v>17</v>
      </c>
      <c r="G245" s="168">
        <v>0</v>
      </c>
      <c r="H245" s="168">
        <v>0</v>
      </c>
      <c r="I245" s="168">
        <v>0</v>
      </c>
      <c r="J245" s="218">
        <v>2023</v>
      </c>
    </row>
    <row r="246" spans="1:10">
      <c r="A246" s="166" t="s">
        <v>462</v>
      </c>
      <c r="B246" s="168">
        <v>139</v>
      </c>
      <c r="C246" s="168">
        <v>17</v>
      </c>
      <c r="D246" s="168">
        <v>35</v>
      </c>
      <c r="E246" s="168">
        <v>33</v>
      </c>
      <c r="F246" s="168">
        <v>17</v>
      </c>
      <c r="G246" s="168">
        <v>0</v>
      </c>
      <c r="H246" s="168">
        <v>0</v>
      </c>
      <c r="I246" s="168">
        <v>0</v>
      </c>
      <c r="J246" s="218">
        <v>2023</v>
      </c>
    </row>
    <row r="247" spans="1:10">
      <c r="A247" s="166" t="s">
        <v>360</v>
      </c>
      <c r="B247" s="168">
        <v>165</v>
      </c>
      <c r="C247" s="168">
        <v>17</v>
      </c>
      <c r="D247" s="168">
        <v>42</v>
      </c>
      <c r="E247" s="168">
        <v>33</v>
      </c>
      <c r="F247" s="168">
        <v>17</v>
      </c>
      <c r="G247" s="168">
        <v>0</v>
      </c>
      <c r="H247" s="168">
        <v>0</v>
      </c>
      <c r="I247" s="168">
        <v>0</v>
      </c>
      <c r="J247" s="218">
        <v>2023</v>
      </c>
    </row>
    <row r="248" spans="1:10">
      <c r="A248" s="166" t="s">
        <v>463</v>
      </c>
      <c r="B248" s="168">
        <v>152</v>
      </c>
      <c r="C248" s="168">
        <v>19</v>
      </c>
      <c r="D248" s="168">
        <v>38</v>
      </c>
      <c r="E248" s="168">
        <v>33</v>
      </c>
      <c r="F248" s="168">
        <v>17</v>
      </c>
      <c r="G248" s="168">
        <v>0</v>
      </c>
      <c r="H248" s="168">
        <v>0</v>
      </c>
      <c r="I248" s="168">
        <v>0</v>
      </c>
      <c r="J248" s="218">
        <v>2023</v>
      </c>
    </row>
    <row r="249" spans="1:10">
      <c r="A249" s="166" t="s">
        <v>361</v>
      </c>
      <c r="B249" s="168">
        <v>180</v>
      </c>
      <c r="C249" s="168">
        <v>19</v>
      </c>
      <c r="D249" s="168">
        <v>46</v>
      </c>
      <c r="E249" s="168">
        <v>33</v>
      </c>
      <c r="F249" s="168">
        <v>17</v>
      </c>
      <c r="G249" s="168">
        <v>0</v>
      </c>
      <c r="H249" s="168">
        <v>0</v>
      </c>
      <c r="I249" s="168">
        <v>0</v>
      </c>
      <c r="J249" s="218">
        <v>2023</v>
      </c>
    </row>
    <row r="250" spans="1:10">
      <c r="A250" s="166" t="s">
        <v>464</v>
      </c>
      <c r="B250" s="168">
        <v>180</v>
      </c>
      <c r="C250" s="168">
        <v>22</v>
      </c>
      <c r="D250" s="168">
        <v>46</v>
      </c>
      <c r="E250" s="168">
        <v>33</v>
      </c>
      <c r="F250" s="168">
        <v>17</v>
      </c>
      <c r="G250" s="168">
        <v>0</v>
      </c>
      <c r="H250" s="168">
        <v>0</v>
      </c>
      <c r="I250" s="168">
        <v>0</v>
      </c>
      <c r="J250" s="218">
        <v>2023</v>
      </c>
    </row>
    <row r="251" spans="1:10">
      <c r="A251" s="166" t="s">
        <v>362</v>
      </c>
      <c r="B251" s="168">
        <v>214</v>
      </c>
      <c r="C251" s="168">
        <v>22</v>
      </c>
      <c r="D251" s="168">
        <v>54</v>
      </c>
      <c r="E251" s="168">
        <v>33</v>
      </c>
      <c r="F251" s="168">
        <v>17</v>
      </c>
      <c r="G251" s="168">
        <v>0</v>
      </c>
      <c r="H251" s="168">
        <v>0</v>
      </c>
      <c r="I251" s="168">
        <v>0</v>
      </c>
      <c r="J251" s="218">
        <v>2023</v>
      </c>
    </row>
    <row r="252" spans="1:10">
      <c r="A252" s="166" t="s">
        <v>465</v>
      </c>
      <c r="B252" s="168">
        <v>142</v>
      </c>
      <c r="C252" s="168">
        <v>18</v>
      </c>
      <c r="D252" s="168">
        <v>36</v>
      </c>
      <c r="E252" s="168">
        <v>33</v>
      </c>
      <c r="F252" s="168">
        <v>17</v>
      </c>
      <c r="G252" s="168">
        <v>0</v>
      </c>
      <c r="H252" s="168">
        <v>0</v>
      </c>
      <c r="I252" s="168">
        <v>0</v>
      </c>
      <c r="J252" s="218">
        <v>2023</v>
      </c>
    </row>
    <row r="253" spans="1:10">
      <c r="A253" s="166" t="s">
        <v>363</v>
      </c>
      <c r="B253" s="168">
        <v>169</v>
      </c>
      <c r="C253" s="168">
        <v>18</v>
      </c>
      <c r="D253" s="168">
        <v>43</v>
      </c>
      <c r="E253" s="168">
        <v>33</v>
      </c>
      <c r="F253" s="168">
        <v>17</v>
      </c>
      <c r="G253" s="168">
        <v>0</v>
      </c>
      <c r="H253" s="168">
        <v>0</v>
      </c>
      <c r="I253" s="168">
        <v>0</v>
      </c>
      <c r="J253" s="218">
        <v>2023</v>
      </c>
    </row>
    <row r="254" spans="1:10">
      <c r="A254" s="166" t="s">
        <v>466</v>
      </c>
      <c r="B254" s="168">
        <v>161</v>
      </c>
      <c r="C254" s="168">
        <v>20</v>
      </c>
      <c r="D254" s="168">
        <v>41</v>
      </c>
      <c r="E254" s="168">
        <v>33</v>
      </c>
      <c r="F254" s="168">
        <v>17</v>
      </c>
      <c r="G254" s="168">
        <v>0</v>
      </c>
      <c r="H254" s="168">
        <v>0</v>
      </c>
      <c r="I254" s="168">
        <v>0</v>
      </c>
      <c r="J254" s="218">
        <v>2023</v>
      </c>
    </row>
    <row r="255" spans="1:10">
      <c r="A255" s="166" t="s">
        <v>364</v>
      </c>
      <c r="B255" s="168">
        <v>192</v>
      </c>
      <c r="C255" s="168">
        <v>20</v>
      </c>
      <c r="D255" s="168">
        <v>49</v>
      </c>
      <c r="E255" s="168">
        <v>33</v>
      </c>
      <c r="F255" s="168">
        <v>17</v>
      </c>
      <c r="G255" s="168">
        <v>0</v>
      </c>
      <c r="H255" s="168">
        <v>0</v>
      </c>
      <c r="I255" s="168">
        <v>0</v>
      </c>
      <c r="J255" s="218">
        <v>2023</v>
      </c>
    </row>
    <row r="256" spans="1:10">
      <c r="A256" s="166" t="s">
        <v>467</v>
      </c>
      <c r="B256" s="168">
        <v>185</v>
      </c>
      <c r="C256" s="168">
        <v>23</v>
      </c>
      <c r="D256" s="168">
        <v>47</v>
      </c>
      <c r="E256" s="168">
        <v>33</v>
      </c>
      <c r="F256" s="168">
        <v>17</v>
      </c>
      <c r="G256" s="168">
        <v>0</v>
      </c>
      <c r="H256" s="168">
        <v>0</v>
      </c>
      <c r="I256" s="168">
        <v>0</v>
      </c>
      <c r="J256" s="218">
        <v>2023</v>
      </c>
    </row>
    <row r="257" spans="1:10">
      <c r="A257" s="166" t="s">
        <v>365</v>
      </c>
      <c r="B257" s="168">
        <v>220</v>
      </c>
      <c r="C257" s="168">
        <v>23</v>
      </c>
      <c r="D257" s="168">
        <v>56</v>
      </c>
      <c r="E257" s="168">
        <v>33</v>
      </c>
      <c r="F257" s="168">
        <v>17</v>
      </c>
      <c r="G257" s="168">
        <v>0</v>
      </c>
      <c r="H257" s="168">
        <v>0</v>
      </c>
      <c r="I257" s="168">
        <v>0</v>
      </c>
      <c r="J257" s="218">
        <v>2023</v>
      </c>
    </row>
    <row r="258" spans="1:10">
      <c r="A258" s="166" t="s">
        <v>468</v>
      </c>
      <c r="B258" s="168">
        <v>142</v>
      </c>
      <c r="C258" s="168">
        <v>18</v>
      </c>
      <c r="D258" s="168">
        <v>36</v>
      </c>
      <c r="E258" s="168">
        <v>33</v>
      </c>
      <c r="F258" s="168">
        <v>17</v>
      </c>
      <c r="G258" s="168">
        <v>0</v>
      </c>
      <c r="H258" s="168">
        <v>0</v>
      </c>
      <c r="I258" s="168">
        <v>0</v>
      </c>
      <c r="J258" s="218">
        <v>2023</v>
      </c>
    </row>
    <row r="259" spans="1:10">
      <c r="A259" s="166" t="s">
        <v>366</v>
      </c>
      <c r="B259" s="168">
        <v>169</v>
      </c>
      <c r="C259" s="168">
        <v>18</v>
      </c>
      <c r="D259" s="168">
        <v>43</v>
      </c>
      <c r="E259" s="168">
        <v>33</v>
      </c>
      <c r="F259" s="168">
        <v>17</v>
      </c>
      <c r="G259" s="168">
        <v>0</v>
      </c>
      <c r="H259" s="168">
        <v>0</v>
      </c>
      <c r="I259" s="168">
        <v>0</v>
      </c>
      <c r="J259" s="218">
        <v>2023</v>
      </c>
    </row>
    <row r="260" spans="1:10">
      <c r="A260" s="166" t="s">
        <v>469</v>
      </c>
      <c r="B260" s="168">
        <v>193</v>
      </c>
      <c r="C260" s="168">
        <v>24</v>
      </c>
      <c r="D260" s="168">
        <v>49</v>
      </c>
      <c r="E260" s="168">
        <v>33</v>
      </c>
      <c r="F260" s="168">
        <v>17</v>
      </c>
      <c r="G260" s="168">
        <v>0</v>
      </c>
      <c r="H260" s="168">
        <v>0</v>
      </c>
      <c r="I260" s="168">
        <v>0</v>
      </c>
      <c r="J260" s="218">
        <v>2023</v>
      </c>
    </row>
    <row r="261" spans="1:10">
      <c r="A261" s="166" t="s">
        <v>367</v>
      </c>
      <c r="B261" s="168">
        <v>229</v>
      </c>
      <c r="C261" s="168">
        <v>24</v>
      </c>
      <c r="D261" s="168">
        <v>58</v>
      </c>
      <c r="E261" s="168">
        <v>33</v>
      </c>
      <c r="F261" s="168">
        <v>17</v>
      </c>
      <c r="G261" s="168">
        <v>0</v>
      </c>
      <c r="H261" s="168">
        <v>0</v>
      </c>
      <c r="I261" s="168">
        <v>0</v>
      </c>
      <c r="J261" s="218">
        <v>2023</v>
      </c>
    </row>
    <row r="262" spans="1:10">
      <c r="A262" s="166" t="s">
        <v>470</v>
      </c>
      <c r="B262" s="168">
        <v>211</v>
      </c>
      <c r="C262" s="168">
        <v>26</v>
      </c>
      <c r="D262" s="168">
        <v>54</v>
      </c>
      <c r="E262" s="168">
        <v>33</v>
      </c>
      <c r="F262" s="168">
        <v>17</v>
      </c>
      <c r="G262" s="168">
        <v>0</v>
      </c>
      <c r="H262" s="168">
        <v>0</v>
      </c>
      <c r="I262" s="168">
        <v>0</v>
      </c>
      <c r="J262" s="218">
        <v>2023</v>
      </c>
    </row>
    <row r="263" spans="1:10">
      <c r="A263" s="166" t="s">
        <v>368</v>
      </c>
      <c r="B263" s="168">
        <v>251</v>
      </c>
      <c r="C263" s="168">
        <v>26</v>
      </c>
      <c r="D263" s="168">
        <v>64</v>
      </c>
      <c r="E263" s="168">
        <v>33</v>
      </c>
      <c r="F263" s="168">
        <v>17</v>
      </c>
      <c r="G263" s="168">
        <v>0</v>
      </c>
      <c r="H263" s="168">
        <v>0</v>
      </c>
      <c r="I263" s="168">
        <v>0</v>
      </c>
      <c r="J263" s="218">
        <v>2023</v>
      </c>
    </row>
    <row r="264" spans="1:10">
      <c r="A264" s="166" t="s">
        <v>471</v>
      </c>
      <c r="B264" s="168">
        <v>75</v>
      </c>
      <c r="C264" s="168">
        <v>9</v>
      </c>
      <c r="D264" s="168">
        <v>19</v>
      </c>
      <c r="E264" s="168">
        <v>33</v>
      </c>
      <c r="F264" s="168">
        <v>17</v>
      </c>
      <c r="G264" s="168">
        <v>0</v>
      </c>
      <c r="H264" s="168">
        <v>0</v>
      </c>
      <c r="I264" s="168">
        <v>0</v>
      </c>
      <c r="J264" s="218">
        <v>2023</v>
      </c>
    </row>
    <row r="265" spans="1:10">
      <c r="A265" s="166" t="s">
        <v>369</v>
      </c>
      <c r="B265" s="168">
        <v>89</v>
      </c>
      <c r="C265" s="168">
        <v>9</v>
      </c>
      <c r="D265" s="168">
        <v>23</v>
      </c>
      <c r="E265" s="168">
        <v>33</v>
      </c>
      <c r="F265" s="168">
        <v>17</v>
      </c>
      <c r="G265" s="168">
        <v>0</v>
      </c>
      <c r="H265" s="168">
        <v>0</v>
      </c>
      <c r="I265" s="168">
        <v>0</v>
      </c>
      <c r="J265" s="218">
        <v>2023</v>
      </c>
    </row>
    <row r="266" spans="1:10">
      <c r="A266" s="166" t="s">
        <v>472</v>
      </c>
      <c r="B266" s="168">
        <v>0</v>
      </c>
      <c r="C266" s="168">
        <v>0</v>
      </c>
      <c r="D266" s="168">
        <v>0</v>
      </c>
      <c r="E266" s="168">
        <v>33</v>
      </c>
      <c r="F266" s="168">
        <v>17</v>
      </c>
      <c r="G266" s="168">
        <v>0</v>
      </c>
      <c r="H266" s="168">
        <v>0</v>
      </c>
      <c r="I266" s="168">
        <v>0</v>
      </c>
      <c r="J266" s="218">
        <v>2023</v>
      </c>
    </row>
    <row r="267" spans="1:10">
      <c r="A267" s="166" t="s">
        <v>370</v>
      </c>
      <c r="B267" s="168">
        <v>0</v>
      </c>
      <c r="C267" s="168">
        <v>0</v>
      </c>
      <c r="D267" s="168">
        <v>0</v>
      </c>
      <c r="E267" s="168">
        <v>33</v>
      </c>
      <c r="F267" s="168">
        <v>17</v>
      </c>
      <c r="G267" s="168">
        <v>0</v>
      </c>
      <c r="H267" s="168">
        <v>0</v>
      </c>
      <c r="I267" s="168">
        <v>0</v>
      </c>
      <c r="J267" s="218">
        <v>2023</v>
      </c>
    </row>
    <row r="268" spans="1:10">
      <c r="A268" s="166" t="s">
        <v>473</v>
      </c>
      <c r="B268" s="168">
        <v>0</v>
      </c>
      <c r="C268" s="168">
        <v>0</v>
      </c>
      <c r="D268" s="168">
        <v>0</v>
      </c>
      <c r="E268" s="168">
        <v>33</v>
      </c>
      <c r="F268" s="168">
        <v>17</v>
      </c>
      <c r="G268" s="168">
        <v>0</v>
      </c>
      <c r="H268" s="168">
        <v>0</v>
      </c>
      <c r="I268" s="168">
        <v>0</v>
      </c>
      <c r="J268" s="218">
        <v>2023</v>
      </c>
    </row>
    <row r="269" spans="1:10">
      <c r="A269" s="166" t="s">
        <v>371</v>
      </c>
      <c r="B269" s="168">
        <v>0</v>
      </c>
      <c r="C269" s="168">
        <v>0</v>
      </c>
      <c r="D269" s="168">
        <v>0</v>
      </c>
      <c r="E269" s="168">
        <v>33</v>
      </c>
      <c r="F269" s="168">
        <v>17</v>
      </c>
      <c r="G269" s="168">
        <v>0</v>
      </c>
      <c r="H269" s="168">
        <v>0</v>
      </c>
      <c r="I269" s="168">
        <v>0</v>
      </c>
      <c r="J269" s="218">
        <v>2023</v>
      </c>
    </row>
    <row r="270" spans="1:10">
      <c r="A270" s="166" t="s">
        <v>474</v>
      </c>
      <c r="B270" s="168">
        <v>37</v>
      </c>
      <c r="C270" s="168">
        <v>18</v>
      </c>
      <c r="D270" s="168">
        <v>14</v>
      </c>
      <c r="E270" s="168">
        <v>0</v>
      </c>
      <c r="F270" s="168">
        <v>0</v>
      </c>
      <c r="G270" s="168">
        <v>0</v>
      </c>
      <c r="H270" s="168">
        <v>0</v>
      </c>
      <c r="I270" s="168">
        <v>0</v>
      </c>
      <c r="J270" s="218">
        <v>2023</v>
      </c>
    </row>
    <row r="271" spans="1:10">
      <c r="A271" s="166" t="s">
        <v>372</v>
      </c>
      <c r="B271" s="168">
        <v>32</v>
      </c>
      <c r="C271" s="168">
        <v>18</v>
      </c>
      <c r="D271" s="168">
        <v>12</v>
      </c>
      <c r="E271" s="168">
        <v>0</v>
      </c>
      <c r="F271" s="168">
        <v>0</v>
      </c>
      <c r="G271" s="168">
        <v>0</v>
      </c>
      <c r="H271" s="168">
        <v>0</v>
      </c>
      <c r="I271" s="168">
        <v>0</v>
      </c>
      <c r="J271" s="218">
        <v>2023</v>
      </c>
    </row>
    <row r="272" spans="1:10">
      <c r="A272" s="166" t="s">
        <v>388</v>
      </c>
      <c r="B272" s="168">
        <v>47</v>
      </c>
      <c r="C272" s="168">
        <v>18</v>
      </c>
      <c r="D272" s="168">
        <v>18</v>
      </c>
      <c r="E272" s="168">
        <v>0</v>
      </c>
      <c r="F272" s="168">
        <v>0</v>
      </c>
      <c r="G272" s="168">
        <v>0</v>
      </c>
      <c r="H272" s="168">
        <v>0</v>
      </c>
      <c r="I272" s="168">
        <v>0</v>
      </c>
      <c r="J272" s="218">
        <v>2023</v>
      </c>
    </row>
    <row r="273" spans="1:10">
      <c r="A273" s="166" t="s">
        <v>475</v>
      </c>
      <c r="B273" s="168">
        <v>60</v>
      </c>
      <c r="C273" s="168">
        <v>29</v>
      </c>
      <c r="D273" s="168">
        <v>22</v>
      </c>
      <c r="E273" s="168">
        <v>0</v>
      </c>
      <c r="F273" s="168">
        <v>0</v>
      </c>
      <c r="G273" s="168">
        <v>0</v>
      </c>
      <c r="H273" s="168">
        <v>0</v>
      </c>
      <c r="I273" s="168">
        <v>0</v>
      </c>
      <c r="J273" s="218">
        <v>2023</v>
      </c>
    </row>
    <row r="274" spans="1:10">
      <c r="A274" s="166" t="s">
        <v>373</v>
      </c>
      <c r="B274" s="168">
        <v>53</v>
      </c>
      <c r="C274" s="168">
        <v>29</v>
      </c>
      <c r="D274" s="168">
        <v>19</v>
      </c>
      <c r="E274" s="168">
        <v>0</v>
      </c>
      <c r="F274" s="168">
        <v>0</v>
      </c>
      <c r="G274" s="168">
        <v>0</v>
      </c>
      <c r="H274" s="168">
        <v>0</v>
      </c>
      <c r="I274" s="168">
        <v>0</v>
      </c>
      <c r="J274" s="218">
        <v>2023</v>
      </c>
    </row>
    <row r="275" spans="1:10">
      <c r="A275" s="166" t="s">
        <v>389</v>
      </c>
      <c r="B275" s="168">
        <v>77</v>
      </c>
      <c r="C275" s="168">
        <v>29</v>
      </c>
      <c r="D275" s="168">
        <v>28</v>
      </c>
      <c r="E275" s="168">
        <v>0</v>
      </c>
      <c r="F275" s="168">
        <v>0</v>
      </c>
      <c r="G275" s="168">
        <v>0</v>
      </c>
      <c r="H275" s="168">
        <v>0</v>
      </c>
      <c r="I275" s="168">
        <v>0</v>
      </c>
      <c r="J275" s="218">
        <v>2023</v>
      </c>
    </row>
    <row r="276" spans="1:10">
      <c r="A276" s="166" t="s">
        <v>508</v>
      </c>
      <c r="B276" s="168">
        <v>47</v>
      </c>
      <c r="C276" s="168">
        <v>22</v>
      </c>
      <c r="D276" s="168">
        <v>17</v>
      </c>
      <c r="E276" s="168">
        <v>0</v>
      </c>
      <c r="F276" s="168">
        <v>0</v>
      </c>
      <c r="G276" s="168">
        <v>0</v>
      </c>
      <c r="H276" s="168">
        <v>0</v>
      </c>
      <c r="I276" s="168">
        <v>0</v>
      </c>
      <c r="J276" s="218">
        <v>2023</v>
      </c>
    </row>
    <row r="277" spans="1:10">
      <c r="A277" s="166" t="s">
        <v>509</v>
      </c>
      <c r="B277" s="168">
        <v>41</v>
      </c>
      <c r="C277" s="168">
        <v>22</v>
      </c>
      <c r="D277" s="168">
        <v>15</v>
      </c>
      <c r="E277" s="168">
        <v>0</v>
      </c>
      <c r="F277" s="168">
        <v>0</v>
      </c>
      <c r="G277" s="168">
        <v>0</v>
      </c>
      <c r="H277" s="168">
        <v>0</v>
      </c>
      <c r="I277" s="168">
        <v>0</v>
      </c>
      <c r="J277" s="218">
        <v>2023</v>
      </c>
    </row>
    <row r="278" spans="1:10">
      <c r="A278" s="166" t="s">
        <v>510</v>
      </c>
      <c r="B278" s="168">
        <v>60</v>
      </c>
      <c r="C278" s="168">
        <v>22</v>
      </c>
      <c r="D278" s="168">
        <v>22</v>
      </c>
      <c r="E278" s="168">
        <v>0</v>
      </c>
      <c r="F278" s="168">
        <v>0</v>
      </c>
      <c r="G278" s="168">
        <v>0</v>
      </c>
      <c r="H278" s="168">
        <v>0</v>
      </c>
      <c r="I278" s="168">
        <v>0</v>
      </c>
      <c r="J278" s="218">
        <v>2023</v>
      </c>
    </row>
    <row r="279" spans="1:10">
      <c r="A279" s="166" t="s">
        <v>534</v>
      </c>
      <c r="B279" s="168">
        <v>69</v>
      </c>
      <c r="C279" s="168">
        <v>33</v>
      </c>
      <c r="D279" s="168">
        <v>25</v>
      </c>
      <c r="E279" s="168">
        <v>0</v>
      </c>
      <c r="F279" s="168">
        <v>0</v>
      </c>
      <c r="G279" s="168">
        <v>0</v>
      </c>
      <c r="H279" s="168">
        <v>0</v>
      </c>
      <c r="I279" s="168">
        <v>0</v>
      </c>
      <c r="J279" s="218">
        <v>2023</v>
      </c>
    </row>
    <row r="280" spans="1:10">
      <c r="A280" s="166" t="s">
        <v>535</v>
      </c>
      <c r="B280" s="168">
        <v>60</v>
      </c>
      <c r="C280" s="168">
        <v>33</v>
      </c>
      <c r="D280" s="168">
        <v>22</v>
      </c>
      <c r="E280" s="168">
        <v>0</v>
      </c>
      <c r="F280" s="168">
        <v>0</v>
      </c>
      <c r="G280" s="168">
        <v>0</v>
      </c>
      <c r="H280" s="168">
        <v>0</v>
      </c>
      <c r="I280" s="168">
        <v>0</v>
      </c>
      <c r="J280" s="218">
        <v>2023</v>
      </c>
    </row>
    <row r="281" spans="1:10">
      <c r="A281" s="166" t="s">
        <v>536</v>
      </c>
      <c r="B281" s="168">
        <v>88</v>
      </c>
      <c r="C281" s="168">
        <v>33</v>
      </c>
      <c r="D281" s="168">
        <v>32</v>
      </c>
      <c r="E281" s="168">
        <v>0</v>
      </c>
      <c r="F281" s="168">
        <v>0</v>
      </c>
      <c r="G281" s="168">
        <v>0</v>
      </c>
      <c r="H281" s="168">
        <v>0</v>
      </c>
      <c r="I281" s="168">
        <v>0</v>
      </c>
      <c r="J281" s="218">
        <v>2023</v>
      </c>
    </row>
    <row r="282" spans="1:10">
      <c r="A282" s="166" t="s">
        <v>476</v>
      </c>
      <c r="B282" s="168">
        <v>57</v>
      </c>
      <c r="C282" s="168">
        <v>27</v>
      </c>
      <c r="D282" s="168">
        <v>21</v>
      </c>
      <c r="E282" s="168">
        <v>0</v>
      </c>
      <c r="F282" s="168">
        <v>0</v>
      </c>
      <c r="G282" s="168">
        <v>0</v>
      </c>
      <c r="H282" s="168">
        <v>0</v>
      </c>
      <c r="I282" s="168">
        <v>0</v>
      </c>
      <c r="J282" s="218">
        <v>2023</v>
      </c>
    </row>
    <row r="283" spans="1:10">
      <c r="A283" s="166" t="s">
        <v>374</v>
      </c>
      <c r="B283" s="168">
        <v>50</v>
      </c>
      <c r="C283" s="168">
        <v>27</v>
      </c>
      <c r="D283" s="168">
        <v>18</v>
      </c>
      <c r="E283" s="168">
        <v>0</v>
      </c>
      <c r="F283" s="168">
        <v>0</v>
      </c>
      <c r="G283" s="168">
        <v>0</v>
      </c>
      <c r="H283" s="168">
        <v>0</v>
      </c>
      <c r="I283" s="168">
        <v>0</v>
      </c>
      <c r="J283" s="218">
        <v>2023</v>
      </c>
    </row>
    <row r="284" spans="1:10">
      <c r="A284" s="166" t="s">
        <v>390</v>
      </c>
      <c r="B284" s="168">
        <v>73</v>
      </c>
      <c r="C284" s="168">
        <v>27</v>
      </c>
      <c r="D284" s="168">
        <v>27</v>
      </c>
      <c r="E284" s="168">
        <v>0</v>
      </c>
      <c r="F284" s="168">
        <v>0</v>
      </c>
      <c r="G284" s="168">
        <v>0</v>
      </c>
      <c r="H284" s="168">
        <v>0</v>
      </c>
      <c r="I284" s="168">
        <v>0</v>
      </c>
      <c r="J284" s="218">
        <v>2023</v>
      </c>
    </row>
    <row r="285" spans="1:10">
      <c r="A285" s="166" t="s">
        <v>477</v>
      </c>
      <c r="B285" s="168">
        <v>82</v>
      </c>
      <c r="C285" s="168">
        <v>39</v>
      </c>
      <c r="D285" s="168">
        <v>30</v>
      </c>
      <c r="E285" s="168">
        <v>0</v>
      </c>
      <c r="F285" s="168">
        <v>0</v>
      </c>
      <c r="G285" s="168">
        <v>0</v>
      </c>
      <c r="H285" s="168">
        <v>0</v>
      </c>
      <c r="I285" s="168">
        <v>0</v>
      </c>
      <c r="J285" s="218">
        <v>2023</v>
      </c>
    </row>
    <row r="286" spans="1:10">
      <c r="A286" s="166" t="s">
        <v>375</v>
      </c>
      <c r="B286" s="168">
        <v>72</v>
      </c>
      <c r="C286" s="168">
        <v>39</v>
      </c>
      <c r="D286" s="168">
        <v>26</v>
      </c>
      <c r="E286" s="168">
        <v>0</v>
      </c>
      <c r="F286" s="168">
        <v>0</v>
      </c>
      <c r="G286" s="168">
        <v>0</v>
      </c>
      <c r="H286" s="168">
        <v>0</v>
      </c>
      <c r="I286" s="168">
        <v>0</v>
      </c>
      <c r="J286" s="218">
        <v>2023</v>
      </c>
    </row>
    <row r="287" spans="1:10">
      <c r="A287" s="166" t="s">
        <v>391</v>
      </c>
      <c r="B287" s="168">
        <v>105</v>
      </c>
      <c r="C287" s="168">
        <v>39</v>
      </c>
      <c r="D287" s="168">
        <v>38</v>
      </c>
      <c r="E287" s="168">
        <v>0</v>
      </c>
      <c r="F287" s="168">
        <v>0</v>
      </c>
      <c r="G287" s="168">
        <v>0</v>
      </c>
      <c r="H287" s="168">
        <v>0</v>
      </c>
      <c r="I287" s="168">
        <v>0</v>
      </c>
      <c r="J287" s="218">
        <v>2023</v>
      </c>
    </row>
    <row r="288" spans="1:10">
      <c r="A288" s="166" t="s">
        <v>478</v>
      </c>
      <c r="B288" s="168">
        <v>62</v>
      </c>
      <c r="C288" s="168">
        <v>30</v>
      </c>
      <c r="D288" s="168">
        <v>23</v>
      </c>
      <c r="E288" s="168">
        <v>0</v>
      </c>
      <c r="F288" s="168">
        <v>0</v>
      </c>
      <c r="G288" s="168">
        <v>0</v>
      </c>
      <c r="H288" s="168">
        <v>0</v>
      </c>
      <c r="I288" s="168">
        <v>0</v>
      </c>
      <c r="J288" s="218">
        <v>2023</v>
      </c>
    </row>
    <row r="289" spans="1:10">
      <c r="A289" s="166" t="s">
        <v>376</v>
      </c>
      <c r="B289" s="168">
        <v>54</v>
      </c>
      <c r="C289" s="168">
        <v>30</v>
      </c>
      <c r="D289" s="168">
        <v>20</v>
      </c>
      <c r="E289" s="168">
        <v>0</v>
      </c>
      <c r="F289" s="168">
        <v>0</v>
      </c>
      <c r="G289" s="168">
        <v>0</v>
      </c>
      <c r="H289" s="168">
        <v>0</v>
      </c>
      <c r="I289" s="168">
        <v>0</v>
      </c>
      <c r="J289" s="218">
        <v>2023</v>
      </c>
    </row>
    <row r="290" spans="1:10">
      <c r="A290" s="166" t="s">
        <v>392</v>
      </c>
      <c r="B290" s="168">
        <v>79</v>
      </c>
      <c r="C290" s="168">
        <v>30</v>
      </c>
      <c r="D290" s="168">
        <v>29</v>
      </c>
      <c r="E290" s="168">
        <v>0</v>
      </c>
      <c r="F290" s="168">
        <v>0</v>
      </c>
      <c r="G290" s="168">
        <v>0</v>
      </c>
      <c r="H290" s="168">
        <v>0</v>
      </c>
      <c r="I290" s="168">
        <v>0</v>
      </c>
      <c r="J290" s="218">
        <v>2023</v>
      </c>
    </row>
    <row r="291" spans="1:10">
      <c r="A291" s="166" t="s">
        <v>479</v>
      </c>
      <c r="B291" s="168">
        <v>95</v>
      </c>
      <c r="C291" s="168">
        <v>46</v>
      </c>
      <c r="D291" s="168">
        <v>35</v>
      </c>
      <c r="E291" s="168">
        <v>0</v>
      </c>
      <c r="F291" s="168">
        <v>0</v>
      </c>
      <c r="G291" s="168">
        <v>0</v>
      </c>
      <c r="H291" s="168">
        <v>0</v>
      </c>
      <c r="I291" s="168">
        <v>0</v>
      </c>
      <c r="J291" s="218">
        <v>2023</v>
      </c>
    </row>
    <row r="292" spans="1:10">
      <c r="A292" s="166" t="s">
        <v>377</v>
      </c>
      <c r="B292" s="168">
        <v>83</v>
      </c>
      <c r="C292" s="168">
        <v>46</v>
      </c>
      <c r="D292" s="168">
        <v>31</v>
      </c>
      <c r="E292" s="168">
        <v>0</v>
      </c>
      <c r="F292" s="168">
        <v>0</v>
      </c>
      <c r="G292" s="168">
        <v>0</v>
      </c>
      <c r="H292" s="168">
        <v>0</v>
      </c>
      <c r="I292" s="168">
        <v>0</v>
      </c>
      <c r="J292" s="218">
        <v>2023</v>
      </c>
    </row>
    <row r="293" spans="1:10">
      <c r="A293" s="166" t="s">
        <v>393</v>
      </c>
      <c r="B293" s="168">
        <v>121</v>
      </c>
      <c r="C293" s="168">
        <v>46</v>
      </c>
      <c r="D293" s="168">
        <v>45</v>
      </c>
      <c r="E293" s="168">
        <v>0</v>
      </c>
      <c r="F293" s="168">
        <v>0</v>
      </c>
      <c r="G293" s="168">
        <v>0</v>
      </c>
      <c r="H293" s="168">
        <v>0</v>
      </c>
      <c r="I293" s="168">
        <v>0</v>
      </c>
      <c r="J293" s="218">
        <v>2023</v>
      </c>
    </row>
    <row r="294" spans="1:10">
      <c r="A294" s="166" t="s">
        <v>480</v>
      </c>
      <c r="B294" s="168">
        <v>31</v>
      </c>
      <c r="C294" s="168">
        <v>15</v>
      </c>
      <c r="D294" s="168">
        <v>12</v>
      </c>
      <c r="E294" s="168">
        <v>0</v>
      </c>
      <c r="F294" s="168">
        <v>0</v>
      </c>
      <c r="G294" s="168">
        <v>0</v>
      </c>
      <c r="H294" s="168">
        <v>0</v>
      </c>
      <c r="I294" s="168">
        <v>0</v>
      </c>
      <c r="J294" s="218">
        <v>2023</v>
      </c>
    </row>
    <row r="295" spans="1:10">
      <c r="A295" s="166" t="s">
        <v>378</v>
      </c>
      <c r="B295" s="168">
        <v>27</v>
      </c>
      <c r="C295" s="168">
        <v>15</v>
      </c>
      <c r="D295" s="168">
        <v>11</v>
      </c>
      <c r="E295" s="168">
        <v>0</v>
      </c>
      <c r="F295" s="168">
        <v>0</v>
      </c>
      <c r="G295" s="168">
        <v>0</v>
      </c>
      <c r="H295" s="168">
        <v>0</v>
      </c>
      <c r="I295" s="168">
        <v>0</v>
      </c>
      <c r="J295" s="218">
        <v>2023</v>
      </c>
    </row>
    <row r="296" spans="1:10">
      <c r="A296" s="166" t="s">
        <v>394</v>
      </c>
      <c r="B296" s="168">
        <v>40</v>
      </c>
      <c r="C296" s="168">
        <v>15</v>
      </c>
      <c r="D296" s="168">
        <v>15</v>
      </c>
      <c r="E296" s="168">
        <v>0</v>
      </c>
      <c r="F296" s="168">
        <v>0</v>
      </c>
      <c r="G296" s="168">
        <v>0</v>
      </c>
      <c r="H296" s="168">
        <v>0</v>
      </c>
      <c r="I296" s="168">
        <v>0</v>
      </c>
      <c r="J296" s="218">
        <v>2023</v>
      </c>
    </row>
    <row r="297" spans="1:10">
      <c r="A297" s="166" t="s">
        <v>481</v>
      </c>
      <c r="B297" s="168">
        <v>0</v>
      </c>
      <c r="C297" s="168">
        <v>0</v>
      </c>
      <c r="D297" s="168">
        <v>0</v>
      </c>
      <c r="E297" s="168">
        <v>0</v>
      </c>
      <c r="F297" s="168">
        <v>0</v>
      </c>
      <c r="G297" s="168">
        <v>0</v>
      </c>
      <c r="H297" s="168">
        <v>0</v>
      </c>
      <c r="I297" s="168">
        <v>0</v>
      </c>
      <c r="J297" s="218">
        <v>2023</v>
      </c>
    </row>
    <row r="298" spans="1:10">
      <c r="A298" s="166" t="s">
        <v>379</v>
      </c>
      <c r="B298" s="168">
        <v>0</v>
      </c>
      <c r="C298" s="168">
        <v>0</v>
      </c>
      <c r="D298" s="168">
        <v>0</v>
      </c>
      <c r="E298" s="168">
        <v>0</v>
      </c>
      <c r="F298" s="168">
        <v>0</v>
      </c>
      <c r="G298" s="168">
        <v>0</v>
      </c>
      <c r="H298" s="168">
        <v>0</v>
      </c>
      <c r="I298" s="168">
        <v>0</v>
      </c>
      <c r="J298" s="218">
        <v>2023</v>
      </c>
    </row>
    <row r="299" spans="1:10">
      <c r="A299" s="166" t="s">
        <v>395</v>
      </c>
      <c r="B299" s="168">
        <v>0</v>
      </c>
      <c r="C299" s="168">
        <v>0</v>
      </c>
      <c r="D299" s="168">
        <v>0</v>
      </c>
      <c r="E299" s="168">
        <v>0</v>
      </c>
      <c r="F299" s="168">
        <v>0</v>
      </c>
      <c r="G299" s="168">
        <v>0</v>
      </c>
      <c r="H299" s="168">
        <v>0</v>
      </c>
      <c r="I299" s="168">
        <v>0</v>
      </c>
      <c r="J299" s="218">
        <v>2023</v>
      </c>
    </row>
    <row r="300" spans="1:10">
      <c r="A300" s="166" t="s">
        <v>290</v>
      </c>
      <c r="B300" s="168">
        <v>55</v>
      </c>
      <c r="C300" s="168">
        <v>52</v>
      </c>
      <c r="D300" s="168">
        <v>14</v>
      </c>
      <c r="E300" s="168">
        <v>0</v>
      </c>
      <c r="F300" s="168">
        <v>0</v>
      </c>
      <c r="G300" s="168">
        <v>0</v>
      </c>
      <c r="H300" s="168">
        <v>0</v>
      </c>
      <c r="I300" s="168">
        <v>0</v>
      </c>
      <c r="J300" s="218">
        <v>2023</v>
      </c>
    </row>
    <row r="301" spans="1:10">
      <c r="A301" s="166" t="s">
        <v>258</v>
      </c>
      <c r="B301" s="168">
        <v>79</v>
      </c>
      <c r="C301" s="168">
        <v>97</v>
      </c>
      <c r="D301" s="168">
        <v>20</v>
      </c>
      <c r="E301" s="168">
        <v>0</v>
      </c>
      <c r="F301" s="168">
        <v>0</v>
      </c>
      <c r="G301" s="168">
        <v>0</v>
      </c>
      <c r="H301" s="168">
        <v>0</v>
      </c>
      <c r="I301" s="168">
        <v>0</v>
      </c>
      <c r="J301" s="218">
        <v>2023</v>
      </c>
    </row>
    <row r="302" spans="1:10">
      <c r="A302" s="166" t="s">
        <v>511</v>
      </c>
      <c r="B302" s="168">
        <v>63</v>
      </c>
      <c r="C302" s="168">
        <v>57</v>
      </c>
      <c r="D302" s="168">
        <v>16</v>
      </c>
      <c r="E302" s="168">
        <v>0</v>
      </c>
      <c r="F302" s="168">
        <v>0</v>
      </c>
      <c r="G302" s="168">
        <v>0</v>
      </c>
      <c r="H302" s="168">
        <v>0</v>
      </c>
      <c r="I302" s="168">
        <v>0</v>
      </c>
      <c r="J302" s="218">
        <v>2023</v>
      </c>
    </row>
    <row r="303" spans="1:10">
      <c r="A303" s="166" t="s">
        <v>537</v>
      </c>
      <c r="B303" s="168">
        <v>90</v>
      </c>
      <c r="C303" s="168">
        <v>106</v>
      </c>
      <c r="D303" s="168">
        <v>23</v>
      </c>
      <c r="E303" s="168">
        <v>0</v>
      </c>
      <c r="F303" s="168">
        <v>0</v>
      </c>
      <c r="G303" s="168">
        <v>0</v>
      </c>
      <c r="H303" s="168">
        <v>0</v>
      </c>
      <c r="I303" s="168">
        <v>0</v>
      </c>
      <c r="J303" s="218">
        <v>2023</v>
      </c>
    </row>
    <row r="304" spans="1:10">
      <c r="A304" s="166" t="s">
        <v>291</v>
      </c>
      <c r="B304" s="168">
        <v>72</v>
      </c>
      <c r="C304" s="168">
        <v>61</v>
      </c>
      <c r="D304" s="168">
        <v>18</v>
      </c>
      <c r="E304" s="168">
        <v>0</v>
      </c>
      <c r="F304" s="168">
        <v>0</v>
      </c>
      <c r="G304" s="168">
        <v>0</v>
      </c>
      <c r="H304" s="168">
        <v>0</v>
      </c>
      <c r="I304" s="168">
        <v>0</v>
      </c>
      <c r="J304" s="218">
        <v>2023</v>
      </c>
    </row>
    <row r="305" spans="1:10">
      <c r="A305" s="166" t="s">
        <v>259</v>
      </c>
      <c r="B305" s="168">
        <v>102</v>
      </c>
      <c r="C305" s="168">
        <v>114</v>
      </c>
      <c r="D305" s="168">
        <v>25</v>
      </c>
      <c r="E305" s="168">
        <v>0</v>
      </c>
      <c r="F305" s="168">
        <v>0</v>
      </c>
      <c r="G305" s="168">
        <v>0</v>
      </c>
      <c r="H305" s="168">
        <v>0</v>
      </c>
      <c r="I305" s="168">
        <v>0</v>
      </c>
      <c r="J305" s="218">
        <v>2023</v>
      </c>
    </row>
    <row r="306" spans="1:10">
      <c r="A306" s="166" t="s">
        <v>292</v>
      </c>
      <c r="B306" s="168">
        <v>80</v>
      </c>
      <c r="C306" s="168">
        <v>66</v>
      </c>
      <c r="D306" s="168">
        <v>20</v>
      </c>
      <c r="E306" s="168">
        <v>0</v>
      </c>
      <c r="F306" s="168">
        <v>0</v>
      </c>
      <c r="G306" s="168">
        <v>0</v>
      </c>
      <c r="H306" s="168">
        <v>0</v>
      </c>
      <c r="I306" s="168">
        <v>0</v>
      </c>
      <c r="J306" s="218">
        <v>2023</v>
      </c>
    </row>
    <row r="307" spans="1:10">
      <c r="A307" s="166" t="s">
        <v>260</v>
      </c>
      <c r="B307" s="168">
        <v>113</v>
      </c>
      <c r="C307" s="168">
        <v>120</v>
      </c>
      <c r="D307" s="168">
        <v>28</v>
      </c>
      <c r="E307" s="168">
        <v>0</v>
      </c>
      <c r="F307" s="168">
        <v>0</v>
      </c>
      <c r="G307" s="168">
        <v>0</v>
      </c>
      <c r="H307" s="168">
        <v>0</v>
      </c>
      <c r="I307" s="168">
        <v>0</v>
      </c>
      <c r="J307" s="218">
        <v>2023</v>
      </c>
    </row>
    <row r="308" spans="1:10">
      <c r="A308" s="166" t="s">
        <v>293</v>
      </c>
      <c r="B308" s="168">
        <v>47</v>
      </c>
      <c r="C308" s="168">
        <v>47</v>
      </c>
      <c r="D308" s="168">
        <v>12</v>
      </c>
      <c r="E308" s="168">
        <v>0</v>
      </c>
      <c r="F308" s="168">
        <v>0</v>
      </c>
      <c r="G308" s="168">
        <v>0</v>
      </c>
      <c r="H308" s="168">
        <v>0</v>
      </c>
      <c r="I308" s="168">
        <v>0</v>
      </c>
      <c r="J308" s="218">
        <v>2023</v>
      </c>
    </row>
    <row r="309" spans="1:10">
      <c r="A309" s="166" t="s">
        <v>261</v>
      </c>
      <c r="B309" s="168">
        <v>0</v>
      </c>
      <c r="C309" s="168">
        <v>0</v>
      </c>
      <c r="D309" s="168">
        <v>0</v>
      </c>
      <c r="E309" s="168">
        <v>0</v>
      </c>
      <c r="F309" s="168">
        <v>0</v>
      </c>
      <c r="G309" s="168">
        <v>0</v>
      </c>
      <c r="H309" s="168">
        <v>0</v>
      </c>
      <c r="I309" s="168">
        <v>0</v>
      </c>
      <c r="J309" s="218">
        <v>2023</v>
      </c>
    </row>
    <row r="310" spans="1:10">
      <c r="A310" s="166" t="s">
        <v>1084</v>
      </c>
      <c r="B310" s="168">
        <v>77</v>
      </c>
      <c r="C310" s="168">
        <v>90</v>
      </c>
      <c r="D310" s="168">
        <v>19</v>
      </c>
      <c r="E310" s="168">
        <v>58</v>
      </c>
      <c r="F310" s="168">
        <v>22</v>
      </c>
      <c r="G310" s="168">
        <v>30</v>
      </c>
      <c r="H310" s="168">
        <v>42</v>
      </c>
      <c r="I310" s="168">
        <v>0</v>
      </c>
      <c r="J310" s="218">
        <v>2024</v>
      </c>
    </row>
    <row r="311" spans="1:10">
      <c r="A311" s="166" t="s">
        <v>1085</v>
      </c>
      <c r="B311" s="168">
        <v>110</v>
      </c>
      <c r="C311" s="168">
        <v>162</v>
      </c>
      <c r="D311" s="168">
        <v>27</v>
      </c>
      <c r="E311" s="168">
        <v>58</v>
      </c>
      <c r="F311" s="168">
        <v>22</v>
      </c>
      <c r="G311" s="168">
        <v>30</v>
      </c>
      <c r="H311" s="168">
        <v>42</v>
      </c>
      <c r="I311" s="168">
        <v>0</v>
      </c>
      <c r="J311" s="218">
        <v>2024</v>
      </c>
    </row>
    <row r="312" spans="1:10">
      <c r="A312" s="166" t="s">
        <v>1086</v>
      </c>
      <c r="B312" s="168">
        <v>89</v>
      </c>
      <c r="C312" s="168">
        <v>99</v>
      </c>
      <c r="D312" s="168">
        <v>22</v>
      </c>
      <c r="E312" s="168">
        <v>58</v>
      </c>
      <c r="F312" s="168">
        <v>22</v>
      </c>
      <c r="G312" s="168">
        <v>30</v>
      </c>
      <c r="H312" s="168">
        <v>42</v>
      </c>
      <c r="I312" s="168">
        <v>0</v>
      </c>
      <c r="J312" s="218">
        <v>2024</v>
      </c>
    </row>
    <row r="313" spans="1:10">
      <c r="A313" s="166" t="s">
        <v>1087</v>
      </c>
      <c r="B313" s="168">
        <v>126</v>
      </c>
      <c r="C313" s="168">
        <v>183</v>
      </c>
      <c r="D313" s="168">
        <v>32</v>
      </c>
      <c r="E313" s="168">
        <v>58</v>
      </c>
      <c r="F313" s="168">
        <v>22</v>
      </c>
      <c r="G313" s="168">
        <v>30</v>
      </c>
      <c r="H313" s="168">
        <v>42</v>
      </c>
      <c r="I313" s="168">
        <v>0</v>
      </c>
      <c r="J313" s="218">
        <v>2024</v>
      </c>
    </row>
    <row r="314" spans="1:10">
      <c r="A314" s="166" t="s">
        <v>1088</v>
      </c>
      <c r="B314" s="168">
        <v>102</v>
      </c>
      <c r="C314" s="168">
        <v>108</v>
      </c>
      <c r="D314" s="168">
        <v>25</v>
      </c>
      <c r="E314" s="168">
        <v>58</v>
      </c>
      <c r="F314" s="168">
        <v>22</v>
      </c>
      <c r="G314" s="168">
        <v>30</v>
      </c>
      <c r="H314" s="168">
        <v>42</v>
      </c>
      <c r="I314" s="168">
        <v>0</v>
      </c>
      <c r="J314" s="218">
        <v>2024</v>
      </c>
    </row>
    <row r="315" spans="1:10">
      <c r="A315" s="166" t="s">
        <v>1089</v>
      </c>
      <c r="B315" s="168">
        <v>143</v>
      </c>
      <c r="C315" s="168">
        <v>200</v>
      </c>
      <c r="D315" s="168">
        <v>36</v>
      </c>
      <c r="E315" s="168">
        <v>58</v>
      </c>
      <c r="F315" s="168">
        <v>22</v>
      </c>
      <c r="G315" s="168">
        <v>30</v>
      </c>
      <c r="H315" s="168">
        <v>42</v>
      </c>
      <c r="I315" s="168">
        <v>0</v>
      </c>
      <c r="J315" s="218">
        <v>2024</v>
      </c>
    </row>
    <row r="316" spans="1:10">
      <c r="A316" s="166" t="s">
        <v>1090</v>
      </c>
      <c r="B316" s="168">
        <v>115</v>
      </c>
      <c r="C316" s="168">
        <v>118</v>
      </c>
      <c r="D316" s="168">
        <v>29</v>
      </c>
      <c r="E316" s="168">
        <v>58</v>
      </c>
      <c r="F316" s="168">
        <v>22</v>
      </c>
      <c r="G316" s="168">
        <v>30</v>
      </c>
      <c r="H316" s="168">
        <v>42</v>
      </c>
      <c r="I316" s="168">
        <v>0</v>
      </c>
      <c r="J316" s="218">
        <v>2024</v>
      </c>
    </row>
    <row r="317" spans="1:10">
      <c r="A317" s="166" t="s">
        <v>1091</v>
      </c>
      <c r="B317" s="168">
        <v>161</v>
      </c>
      <c r="C317" s="168">
        <v>216</v>
      </c>
      <c r="D317" s="168">
        <v>40</v>
      </c>
      <c r="E317" s="168">
        <v>58</v>
      </c>
      <c r="F317" s="168">
        <v>22</v>
      </c>
      <c r="G317" s="168">
        <v>30</v>
      </c>
      <c r="H317" s="168">
        <v>42</v>
      </c>
      <c r="I317" s="168">
        <v>0</v>
      </c>
      <c r="J317" s="218">
        <v>2024</v>
      </c>
    </row>
    <row r="318" spans="1:10">
      <c r="A318" s="166" t="s">
        <v>1092</v>
      </c>
      <c r="B318" s="168">
        <v>64</v>
      </c>
      <c r="C318" s="168">
        <v>80</v>
      </c>
      <c r="D318" s="168">
        <v>16</v>
      </c>
      <c r="E318" s="168">
        <v>58</v>
      </c>
      <c r="F318" s="168">
        <v>22</v>
      </c>
      <c r="G318" s="168">
        <v>30</v>
      </c>
      <c r="H318" s="168">
        <v>42</v>
      </c>
      <c r="I318" s="168">
        <v>0</v>
      </c>
      <c r="J318" s="218">
        <v>2024</v>
      </c>
    </row>
    <row r="319" spans="1:10">
      <c r="A319" s="166" t="s">
        <v>1093</v>
      </c>
      <c r="B319" s="168">
        <v>0</v>
      </c>
      <c r="C319" s="168">
        <v>0</v>
      </c>
      <c r="D319" s="168">
        <v>0</v>
      </c>
      <c r="E319" s="168">
        <v>0</v>
      </c>
      <c r="F319" s="168">
        <v>0</v>
      </c>
      <c r="G319" s="168">
        <v>0</v>
      </c>
      <c r="H319" s="168">
        <v>0</v>
      </c>
      <c r="I319" s="168">
        <v>0</v>
      </c>
      <c r="J319" s="218">
        <v>2024</v>
      </c>
    </row>
    <row r="320" spans="1:10">
      <c r="A320" s="166" t="s">
        <v>1094</v>
      </c>
      <c r="B320" s="168">
        <v>44</v>
      </c>
      <c r="C320" s="168">
        <v>35</v>
      </c>
      <c r="D320" s="168">
        <v>18</v>
      </c>
      <c r="E320" s="168">
        <v>67</v>
      </c>
      <c r="F320" s="168">
        <v>11</v>
      </c>
      <c r="G320" s="168">
        <v>30</v>
      </c>
      <c r="H320" s="168">
        <v>42</v>
      </c>
      <c r="I320" s="168">
        <v>0</v>
      </c>
      <c r="J320" s="218">
        <v>2024</v>
      </c>
    </row>
    <row r="321" spans="1:10">
      <c r="A321" s="166" t="s">
        <v>1095</v>
      </c>
      <c r="B321" s="168">
        <v>53</v>
      </c>
      <c r="C321" s="168">
        <v>35</v>
      </c>
      <c r="D321" s="168">
        <v>15</v>
      </c>
      <c r="E321" s="168">
        <v>67</v>
      </c>
      <c r="F321" s="168">
        <v>11</v>
      </c>
      <c r="G321" s="168">
        <v>30</v>
      </c>
      <c r="H321" s="168">
        <v>42</v>
      </c>
      <c r="I321" s="168">
        <v>0</v>
      </c>
      <c r="J321" s="218">
        <v>2024</v>
      </c>
    </row>
    <row r="322" spans="1:10">
      <c r="A322" s="166" t="s">
        <v>1096</v>
      </c>
      <c r="B322" s="168">
        <v>59</v>
      </c>
      <c r="C322" s="168">
        <v>54</v>
      </c>
      <c r="D322" s="168">
        <v>18</v>
      </c>
      <c r="E322" s="168">
        <v>67</v>
      </c>
      <c r="F322" s="168">
        <v>11</v>
      </c>
      <c r="G322" s="168">
        <v>30</v>
      </c>
      <c r="H322" s="168">
        <v>42</v>
      </c>
      <c r="I322" s="168">
        <v>0</v>
      </c>
      <c r="J322" s="218">
        <v>2024</v>
      </c>
    </row>
    <row r="323" spans="1:10">
      <c r="A323" s="166" t="s">
        <v>1097</v>
      </c>
      <c r="B323" s="168">
        <v>64</v>
      </c>
      <c r="C323" s="168">
        <v>54</v>
      </c>
      <c r="D323" s="168">
        <v>16</v>
      </c>
      <c r="E323" s="168">
        <v>67</v>
      </c>
      <c r="F323" s="168">
        <v>11</v>
      </c>
      <c r="G323" s="168">
        <v>30</v>
      </c>
      <c r="H323" s="168">
        <v>42</v>
      </c>
      <c r="I323" s="168">
        <v>0</v>
      </c>
      <c r="J323" s="218">
        <v>2024</v>
      </c>
    </row>
    <row r="324" spans="1:10">
      <c r="A324" s="166" t="s">
        <v>1098</v>
      </c>
      <c r="B324" s="168">
        <v>72</v>
      </c>
      <c r="C324" s="168">
        <v>59</v>
      </c>
      <c r="D324" s="168">
        <v>27</v>
      </c>
      <c r="E324" s="168">
        <v>67</v>
      </c>
      <c r="F324" s="168">
        <v>11</v>
      </c>
      <c r="G324" s="168">
        <v>30</v>
      </c>
      <c r="H324" s="168">
        <v>42</v>
      </c>
      <c r="I324" s="168">
        <v>0</v>
      </c>
      <c r="J324" s="218">
        <v>2024</v>
      </c>
    </row>
    <row r="325" spans="1:10">
      <c r="A325" s="166" t="s">
        <v>1099</v>
      </c>
      <c r="B325" s="168">
        <v>79</v>
      </c>
      <c r="C325" s="168">
        <v>59</v>
      </c>
      <c r="D325" s="168">
        <v>16</v>
      </c>
      <c r="E325" s="168">
        <v>67</v>
      </c>
      <c r="F325" s="168">
        <v>11</v>
      </c>
      <c r="G325" s="168">
        <v>30</v>
      </c>
      <c r="H325" s="168">
        <v>42</v>
      </c>
      <c r="I325" s="168">
        <v>0</v>
      </c>
      <c r="J325" s="218">
        <v>2024</v>
      </c>
    </row>
    <row r="326" spans="1:10">
      <c r="A326" s="166" t="s">
        <v>1100</v>
      </c>
      <c r="B326" s="168">
        <v>99</v>
      </c>
      <c r="C326" s="168">
        <v>91</v>
      </c>
      <c r="D326" s="168">
        <v>27</v>
      </c>
      <c r="E326" s="168">
        <v>67</v>
      </c>
      <c r="F326" s="168">
        <v>11</v>
      </c>
      <c r="G326" s="168">
        <v>30</v>
      </c>
      <c r="H326" s="168">
        <v>42</v>
      </c>
      <c r="I326" s="168">
        <v>0</v>
      </c>
      <c r="J326" s="218">
        <v>2024</v>
      </c>
    </row>
    <row r="327" spans="1:10">
      <c r="A327" s="166" t="s">
        <v>1101</v>
      </c>
      <c r="B327" s="168">
        <v>95</v>
      </c>
      <c r="C327" s="168">
        <v>91</v>
      </c>
      <c r="D327" s="168">
        <v>19</v>
      </c>
      <c r="E327" s="168">
        <v>67</v>
      </c>
      <c r="F327" s="168">
        <v>11</v>
      </c>
      <c r="G327" s="168">
        <v>30</v>
      </c>
      <c r="H327" s="168">
        <v>42</v>
      </c>
      <c r="I327" s="168">
        <v>0</v>
      </c>
      <c r="J327" s="218">
        <v>2024</v>
      </c>
    </row>
    <row r="328" spans="1:10">
      <c r="A328" s="166" t="s">
        <v>1102</v>
      </c>
      <c r="B328" s="168">
        <v>85</v>
      </c>
      <c r="C328" s="168">
        <v>60</v>
      </c>
      <c r="D328" s="168">
        <v>37</v>
      </c>
      <c r="E328" s="168">
        <v>67</v>
      </c>
      <c r="F328" s="168">
        <v>11</v>
      </c>
      <c r="G328" s="168">
        <v>30</v>
      </c>
      <c r="H328" s="168">
        <v>42</v>
      </c>
      <c r="I328" s="168">
        <v>0</v>
      </c>
      <c r="J328" s="218">
        <v>2024</v>
      </c>
    </row>
    <row r="329" spans="1:10">
      <c r="A329" s="166" t="s">
        <v>1103</v>
      </c>
      <c r="B329" s="168">
        <v>86</v>
      </c>
      <c r="C329" s="168">
        <v>60</v>
      </c>
      <c r="D329" s="168">
        <v>17</v>
      </c>
      <c r="E329" s="168">
        <v>67</v>
      </c>
      <c r="F329" s="168">
        <v>11</v>
      </c>
      <c r="G329" s="168">
        <v>30</v>
      </c>
      <c r="H329" s="168">
        <v>42</v>
      </c>
      <c r="I329" s="168">
        <v>0</v>
      </c>
      <c r="J329" s="218">
        <v>2024</v>
      </c>
    </row>
    <row r="330" spans="1:10">
      <c r="A330" s="166" t="s">
        <v>1104</v>
      </c>
      <c r="B330" s="168">
        <v>114</v>
      </c>
      <c r="C330" s="168">
        <v>93</v>
      </c>
      <c r="D330" s="168">
        <v>37</v>
      </c>
      <c r="E330" s="168">
        <v>67</v>
      </c>
      <c r="F330" s="168">
        <v>11</v>
      </c>
      <c r="G330" s="168">
        <v>30</v>
      </c>
      <c r="H330" s="168">
        <v>42</v>
      </c>
      <c r="I330" s="168">
        <v>0</v>
      </c>
      <c r="J330" s="218">
        <v>2024</v>
      </c>
    </row>
    <row r="331" spans="1:10">
      <c r="A331" s="166" t="s">
        <v>1105</v>
      </c>
      <c r="B331" s="168">
        <v>97</v>
      </c>
      <c r="C331" s="168">
        <v>93</v>
      </c>
      <c r="D331" s="168">
        <v>20</v>
      </c>
      <c r="E331" s="168">
        <v>67</v>
      </c>
      <c r="F331" s="168">
        <v>11</v>
      </c>
      <c r="G331" s="168">
        <v>30</v>
      </c>
      <c r="H331" s="168">
        <v>42</v>
      </c>
      <c r="I331" s="168">
        <v>0</v>
      </c>
      <c r="J331" s="218">
        <v>2024</v>
      </c>
    </row>
    <row r="332" spans="1:10">
      <c r="A332" s="166" t="s">
        <v>1106</v>
      </c>
      <c r="B332" s="168">
        <v>94</v>
      </c>
      <c r="C332" s="168">
        <v>73</v>
      </c>
      <c r="D332" s="168">
        <v>55</v>
      </c>
      <c r="E332" s="168">
        <v>67</v>
      </c>
      <c r="F332" s="168">
        <v>11</v>
      </c>
      <c r="G332" s="168">
        <v>30</v>
      </c>
      <c r="H332" s="168">
        <v>42</v>
      </c>
      <c r="I332" s="168">
        <v>0</v>
      </c>
      <c r="J332" s="218">
        <v>2024</v>
      </c>
    </row>
    <row r="333" spans="1:10">
      <c r="A333" s="166" t="s">
        <v>1107</v>
      </c>
      <c r="B333" s="168">
        <v>102</v>
      </c>
      <c r="C333" s="168">
        <v>73</v>
      </c>
      <c r="D333" s="168">
        <v>18</v>
      </c>
      <c r="E333" s="168">
        <v>67</v>
      </c>
      <c r="F333" s="168">
        <v>11</v>
      </c>
      <c r="G333" s="168">
        <v>30</v>
      </c>
      <c r="H333" s="168">
        <v>42</v>
      </c>
      <c r="I333" s="168">
        <v>0</v>
      </c>
      <c r="J333" s="218">
        <v>2024</v>
      </c>
    </row>
    <row r="334" spans="1:10">
      <c r="A334" s="166" t="s">
        <v>1108</v>
      </c>
      <c r="B334" s="168">
        <v>128</v>
      </c>
      <c r="C334" s="168">
        <v>112</v>
      </c>
      <c r="D334" s="168">
        <v>55</v>
      </c>
      <c r="E334" s="168">
        <v>67</v>
      </c>
      <c r="F334" s="168">
        <v>11</v>
      </c>
      <c r="G334" s="168">
        <v>30</v>
      </c>
      <c r="H334" s="168">
        <v>42</v>
      </c>
      <c r="I334" s="168">
        <v>0</v>
      </c>
      <c r="J334" s="218">
        <v>2024</v>
      </c>
    </row>
    <row r="335" spans="1:10">
      <c r="A335" s="166" t="s">
        <v>1109</v>
      </c>
      <c r="B335" s="168">
        <v>117</v>
      </c>
      <c r="C335" s="168">
        <v>112</v>
      </c>
      <c r="D335" s="168">
        <v>29</v>
      </c>
      <c r="E335" s="168">
        <v>67</v>
      </c>
      <c r="F335" s="168">
        <v>11</v>
      </c>
      <c r="G335" s="168">
        <v>30</v>
      </c>
      <c r="H335" s="168">
        <v>42</v>
      </c>
      <c r="I335" s="168">
        <v>0</v>
      </c>
      <c r="J335" s="218">
        <v>2024</v>
      </c>
    </row>
    <row r="336" spans="1:10">
      <c r="A336" s="166" t="s">
        <v>1110</v>
      </c>
      <c r="B336" s="168">
        <v>94</v>
      </c>
      <c r="C336" s="168">
        <v>73</v>
      </c>
      <c r="D336" s="168">
        <v>55</v>
      </c>
      <c r="E336" s="168">
        <v>67</v>
      </c>
      <c r="F336" s="168">
        <v>11</v>
      </c>
      <c r="G336" s="168">
        <v>30</v>
      </c>
      <c r="H336" s="168">
        <v>42</v>
      </c>
      <c r="I336" s="168">
        <v>0</v>
      </c>
      <c r="J336" s="218">
        <v>2024</v>
      </c>
    </row>
    <row r="337" spans="1:10">
      <c r="A337" s="166" t="s">
        <v>1111</v>
      </c>
      <c r="B337" s="168">
        <v>102</v>
      </c>
      <c r="C337" s="168">
        <v>73</v>
      </c>
      <c r="D337" s="168">
        <v>18</v>
      </c>
      <c r="E337" s="168">
        <v>67</v>
      </c>
      <c r="F337" s="168">
        <v>11</v>
      </c>
      <c r="G337" s="168">
        <v>30</v>
      </c>
      <c r="H337" s="168">
        <v>42</v>
      </c>
      <c r="I337" s="168">
        <v>0</v>
      </c>
      <c r="J337" s="218">
        <v>2024</v>
      </c>
    </row>
    <row r="338" spans="1:10">
      <c r="A338" s="166" t="s">
        <v>1112</v>
      </c>
      <c r="B338" s="168">
        <v>133</v>
      </c>
      <c r="C338" s="168">
        <v>112</v>
      </c>
      <c r="D338" s="168">
        <v>57</v>
      </c>
      <c r="E338" s="168">
        <v>67</v>
      </c>
      <c r="F338" s="168">
        <v>11</v>
      </c>
      <c r="G338" s="168">
        <v>30</v>
      </c>
      <c r="H338" s="168">
        <v>42</v>
      </c>
      <c r="I338" s="168">
        <v>0</v>
      </c>
      <c r="J338" s="218">
        <v>2024</v>
      </c>
    </row>
    <row r="339" spans="1:10">
      <c r="A339" s="166" t="s">
        <v>1113</v>
      </c>
      <c r="B339" s="168">
        <v>122</v>
      </c>
      <c r="C339" s="168">
        <v>112</v>
      </c>
      <c r="D339" s="168">
        <v>30</v>
      </c>
      <c r="E339" s="168">
        <v>67</v>
      </c>
      <c r="F339" s="168">
        <v>11</v>
      </c>
      <c r="G339" s="168">
        <v>30</v>
      </c>
      <c r="H339" s="168">
        <v>42</v>
      </c>
      <c r="I339" s="168">
        <v>0</v>
      </c>
      <c r="J339" s="218">
        <v>2024</v>
      </c>
    </row>
    <row r="340" spans="1:10">
      <c r="A340" s="166" t="s">
        <v>1114</v>
      </c>
      <c r="B340" s="168">
        <v>37</v>
      </c>
      <c r="C340" s="168">
        <v>31</v>
      </c>
      <c r="D340" s="168">
        <v>12</v>
      </c>
      <c r="E340" s="168">
        <v>67</v>
      </c>
      <c r="F340" s="168">
        <v>11</v>
      </c>
      <c r="G340" s="168">
        <v>30</v>
      </c>
      <c r="H340" s="168">
        <v>42</v>
      </c>
      <c r="I340" s="168">
        <v>0</v>
      </c>
      <c r="J340" s="218">
        <v>2024</v>
      </c>
    </row>
    <row r="341" spans="1:10">
      <c r="A341" s="166" t="s">
        <v>1115</v>
      </c>
      <c r="B341" s="168">
        <v>44</v>
      </c>
      <c r="C341" s="168">
        <v>31</v>
      </c>
      <c r="D341" s="168">
        <v>14</v>
      </c>
      <c r="E341" s="168">
        <v>67</v>
      </c>
      <c r="F341" s="168">
        <v>11</v>
      </c>
      <c r="G341" s="168">
        <v>30</v>
      </c>
      <c r="H341" s="168">
        <v>42</v>
      </c>
      <c r="I341" s="168">
        <v>0</v>
      </c>
      <c r="J341" s="218">
        <v>2024</v>
      </c>
    </row>
    <row r="342" spans="1:10">
      <c r="A342" s="166" t="s">
        <v>1116</v>
      </c>
      <c r="B342" s="168">
        <v>0</v>
      </c>
      <c r="C342" s="168">
        <v>0</v>
      </c>
      <c r="D342" s="168">
        <v>0</v>
      </c>
      <c r="E342" s="168">
        <v>67</v>
      </c>
      <c r="F342" s="168">
        <v>11</v>
      </c>
      <c r="G342" s="168">
        <v>30</v>
      </c>
      <c r="H342" s="168">
        <v>42</v>
      </c>
      <c r="I342" s="168">
        <v>0</v>
      </c>
      <c r="J342" s="218">
        <v>2024</v>
      </c>
    </row>
    <row r="343" spans="1:10">
      <c r="A343" s="166" t="s">
        <v>1117</v>
      </c>
      <c r="B343" s="168">
        <v>0</v>
      </c>
      <c r="C343" s="168">
        <v>0</v>
      </c>
      <c r="D343" s="168">
        <v>0</v>
      </c>
      <c r="E343" s="168">
        <v>67</v>
      </c>
      <c r="F343" s="168">
        <v>11</v>
      </c>
      <c r="G343" s="168">
        <v>30</v>
      </c>
      <c r="H343" s="168">
        <v>42</v>
      </c>
      <c r="I343" s="168">
        <v>0</v>
      </c>
      <c r="J343" s="218">
        <v>2024</v>
      </c>
    </row>
    <row r="344" spans="1:10">
      <c r="A344" s="166" t="s">
        <v>1118</v>
      </c>
      <c r="B344" s="168">
        <v>46</v>
      </c>
      <c r="C344" s="168">
        <v>32</v>
      </c>
      <c r="D344" s="168">
        <v>12</v>
      </c>
      <c r="E344" s="168">
        <v>0</v>
      </c>
      <c r="F344" s="168">
        <v>0</v>
      </c>
      <c r="G344" s="168">
        <v>0</v>
      </c>
      <c r="H344" s="168">
        <v>0</v>
      </c>
      <c r="I344" s="168">
        <v>0</v>
      </c>
      <c r="J344" s="218">
        <v>2024</v>
      </c>
    </row>
    <row r="345" spans="1:10">
      <c r="A345" s="166" t="s">
        <v>1119</v>
      </c>
      <c r="B345" s="168">
        <v>67</v>
      </c>
      <c r="C345" s="168">
        <v>58</v>
      </c>
      <c r="D345" s="168">
        <v>17</v>
      </c>
      <c r="E345" s="168">
        <v>0</v>
      </c>
      <c r="F345" s="168">
        <v>0</v>
      </c>
      <c r="G345" s="168">
        <v>0</v>
      </c>
      <c r="H345" s="168">
        <v>0</v>
      </c>
      <c r="I345" s="168">
        <v>0</v>
      </c>
      <c r="J345" s="218">
        <v>2024</v>
      </c>
    </row>
    <row r="346" spans="1:10">
      <c r="A346" s="166" t="s">
        <v>1120</v>
      </c>
      <c r="B346" s="168">
        <v>56</v>
      </c>
      <c r="C346" s="168">
        <v>36</v>
      </c>
      <c r="D346" s="168">
        <v>14</v>
      </c>
      <c r="E346" s="168">
        <v>0</v>
      </c>
      <c r="F346" s="168">
        <v>0</v>
      </c>
      <c r="G346" s="168">
        <v>0</v>
      </c>
      <c r="H346" s="168">
        <v>0</v>
      </c>
      <c r="I346" s="168">
        <v>0</v>
      </c>
      <c r="J346" s="218">
        <v>2024</v>
      </c>
    </row>
    <row r="347" spans="1:10">
      <c r="A347" s="166" t="s">
        <v>1121</v>
      </c>
      <c r="B347" s="168">
        <v>81</v>
      </c>
      <c r="C347" s="168">
        <v>68</v>
      </c>
      <c r="D347" s="168">
        <v>20</v>
      </c>
      <c r="E347" s="168">
        <v>0</v>
      </c>
      <c r="F347" s="168">
        <v>0</v>
      </c>
      <c r="G347" s="168">
        <v>0</v>
      </c>
      <c r="H347" s="168">
        <v>0</v>
      </c>
      <c r="I347" s="168">
        <v>0</v>
      </c>
      <c r="J347" s="218">
        <v>2024</v>
      </c>
    </row>
    <row r="348" spans="1:10">
      <c r="A348" s="166" t="s">
        <v>1122</v>
      </c>
      <c r="B348" s="168">
        <v>66</v>
      </c>
      <c r="C348" s="168">
        <v>42</v>
      </c>
      <c r="D348" s="168">
        <v>16</v>
      </c>
      <c r="E348" s="168">
        <v>0</v>
      </c>
      <c r="F348" s="168">
        <v>0</v>
      </c>
      <c r="G348" s="168">
        <v>0</v>
      </c>
      <c r="H348" s="168">
        <v>0</v>
      </c>
      <c r="I348" s="168">
        <v>0</v>
      </c>
      <c r="J348" s="218">
        <v>2024</v>
      </c>
    </row>
    <row r="349" spans="1:10">
      <c r="A349" s="166" t="s">
        <v>1123</v>
      </c>
      <c r="B349" s="168">
        <v>94</v>
      </c>
      <c r="C349" s="168">
        <v>77</v>
      </c>
      <c r="D349" s="168">
        <v>23</v>
      </c>
      <c r="E349" s="168">
        <v>0</v>
      </c>
      <c r="F349" s="168">
        <v>0</v>
      </c>
      <c r="G349" s="168">
        <v>0</v>
      </c>
      <c r="H349" s="168">
        <v>0</v>
      </c>
      <c r="I349" s="168">
        <v>0</v>
      </c>
      <c r="J349" s="218">
        <v>2024</v>
      </c>
    </row>
    <row r="350" spans="1:10">
      <c r="A350" s="166" t="s">
        <v>1124</v>
      </c>
      <c r="B350" s="168">
        <v>75</v>
      </c>
      <c r="C350" s="168">
        <v>48</v>
      </c>
      <c r="D350" s="168">
        <v>16</v>
      </c>
      <c r="E350" s="168">
        <v>0</v>
      </c>
      <c r="F350" s="168">
        <v>0</v>
      </c>
      <c r="G350" s="168">
        <v>0</v>
      </c>
      <c r="H350" s="168">
        <v>0</v>
      </c>
      <c r="I350" s="168">
        <v>0</v>
      </c>
      <c r="J350" s="218">
        <v>2024</v>
      </c>
    </row>
    <row r="351" spans="1:10">
      <c r="A351" s="166" t="s">
        <v>1125</v>
      </c>
      <c r="B351" s="168">
        <v>110</v>
      </c>
      <c r="C351" s="168">
        <v>87</v>
      </c>
      <c r="D351" s="168">
        <v>28</v>
      </c>
      <c r="E351" s="168">
        <v>0</v>
      </c>
      <c r="F351" s="168">
        <v>0</v>
      </c>
      <c r="G351" s="168">
        <v>0</v>
      </c>
      <c r="H351" s="168">
        <v>0</v>
      </c>
      <c r="I351" s="168">
        <v>0</v>
      </c>
      <c r="J351" s="218">
        <v>2024</v>
      </c>
    </row>
    <row r="352" spans="1:10">
      <c r="A352" s="166" t="s">
        <v>1126</v>
      </c>
      <c r="B352" s="168">
        <v>37</v>
      </c>
      <c r="C352" s="168">
        <v>26</v>
      </c>
      <c r="D352" s="168">
        <v>9</v>
      </c>
      <c r="E352" s="168">
        <v>0</v>
      </c>
      <c r="F352" s="168">
        <v>0</v>
      </c>
      <c r="G352" s="168">
        <v>0</v>
      </c>
      <c r="H352" s="168">
        <v>0</v>
      </c>
      <c r="I352" s="168">
        <v>0</v>
      </c>
      <c r="J352" s="218">
        <v>2024</v>
      </c>
    </row>
    <row r="353" spans="1:10">
      <c r="A353" s="166" t="s">
        <v>1127</v>
      </c>
      <c r="B353" s="168">
        <v>0</v>
      </c>
      <c r="C353" s="168">
        <v>0</v>
      </c>
      <c r="D353" s="168">
        <v>0</v>
      </c>
      <c r="E353" s="168">
        <v>0</v>
      </c>
      <c r="F353" s="168">
        <v>0</v>
      </c>
      <c r="G353" s="168">
        <v>0</v>
      </c>
      <c r="H353" s="168">
        <v>0</v>
      </c>
      <c r="I353" s="168">
        <v>0</v>
      </c>
      <c r="J353" s="218">
        <v>2024</v>
      </c>
    </row>
    <row r="354" spans="1:10">
      <c r="A354" s="166" t="s">
        <v>1128</v>
      </c>
      <c r="B354" s="168">
        <v>75</v>
      </c>
      <c r="C354" s="168">
        <v>21</v>
      </c>
      <c r="D354" s="168">
        <v>15</v>
      </c>
      <c r="E354" s="168">
        <v>0</v>
      </c>
      <c r="F354" s="168">
        <v>0</v>
      </c>
      <c r="G354" s="168">
        <v>0</v>
      </c>
      <c r="H354" s="168">
        <v>0</v>
      </c>
      <c r="I354" s="168">
        <v>0</v>
      </c>
      <c r="J354" s="218">
        <v>2024</v>
      </c>
    </row>
    <row r="355" spans="1:10">
      <c r="A355" s="166" t="s">
        <v>1129</v>
      </c>
      <c r="B355" s="168">
        <v>89</v>
      </c>
      <c r="C355" s="168">
        <v>24</v>
      </c>
      <c r="D355" s="168">
        <v>18</v>
      </c>
      <c r="E355" s="168">
        <v>0</v>
      </c>
      <c r="F355" s="168">
        <v>0</v>
      </c>
      <c r="G355" s="168">
        <v>0</v>
      </c>
      <c r="H355" s="168">
        <v>0</v>
      </c>
      <c r="I355" s="168">
        <v>0</v>
      </c>
      <c r="J355" s="218">
        <v>2024</v>
      </c>
    </row>
    <row r="356" spans="1:10">
      <c r="A356" s="166" t="s">
        <v>1130</v>
      </c>
      <c r="B356" s="168">
        <v>98</v>
      </c>
      <c r="C356" s="168">
        <v>27</v>
      </c>
      <c r="D356" s="168">
        <v>19</v>
      </c>
      <c r="E356" s="168">
        <v>0</v>
      </c>
      <c r="F356" s="168">
        <v>0</v>
      </c>
      <c r="G356" s="168">
        <v>0</v>
      </c>
      <c r="H356" s="168">
        <v>0</v>
      </c>
      <c r="I356" s="168">
        <v>0</v>
      </c>
      <c r="J356" s="218">
        <v>2024</v>
      </c>
    </row>
    <row r="357" spans="1:10">
      <c r="A357" s="166" t="s">
        <v>1131</v>
      </c>
      <c r="B357" s="168">
        <v>110</v>
      </c>
      <c r="C357" s="168">
        <v>30</v>
      </c>
      <c r="D357" s="168">
        <v>22</v>
      </c>
      <c r="E357" s="168">
        <v>0</v>
      </c>
      <c r="F357" s="168">
        <v>0</v>
      </c>
      <c r="G357" s="168">
        <v>0</v>
      </c>
      <c r="H357" s="168">
        <v>0</v>
      </c>
      <c r="I357" s="168">
        <v>0</v>
      </c>
      <c r="J357" s="218">
        <v>2024</v>
      </c>
    </row>
    <row r="358" spans="1:10">
      <c r="A358" s="166" t="s">
        <v>1132</v>
      </c>
      <c r="B358" s="168">
        <v>105</v>
      </c>
      <c r="C358" s="168">
        <v>29</v>
      </c>
      <c r="D358" s="168">
        <v>21</v>
      </c>
      <c r="E358" s="168">
        <v>0</v>
      </c>
      <c r="F358" s="168">
        <v>0</v>
      </c>
      <c r="G358" s="168">
        <v>0</v>
      </c>
      <c r="H358" s="168">
        <v>0</v>
      </c>
      <c r="I358" s="168">
        <v>0</v>
      </c>
      <c r="J358" s="218">
        <v>2024</v>
      </c>
    </row>
    <row r="359" spans="1:10">
      <c r="A359" s="166" t="s">
        <v>1133</v>
      </c>
      <c r="B359" s="168">
        <v>114</v>
      </c>
      <c r="C359" s="168">
        <v>32</v>
      </c>
      <c r="D359" s="168">
        <v>23</v>
      </c>
      <c r="E359" s="168">
        <v>0</v>
      </c>
      <c r="F359" s="168">
        <v>0</v>
      </c>
      <c r="G359" s="168">
        <v>0</v>
      </c>
      <c r="H359" s="168">
        <v>0</v>
      </c>
      <c r="I359" s="168">
        <v>0</v>
      </c>
      <c r="J359" s="218">
        <v>2024</v>
      </c>
    </row>
    <row r="360" spans="1:10">
      <c r="A360" s="166" t="s">
        <v>1134</v>
      </c>
      <c r="B360" s="168">
        <v>107</v>
      </c>
      <c r="C360" s="168">
        <v>30</v>
      </c>
      <c r="D360" s="168">
        <v>21</v>
      </c>
      <c r="E360" s="168">
        <v>0</v>
      </c>
      <c r="F360" s="168">
        <v>0</v>
      </c>
      <c r="G360" s="168">
        <v>0</v>
      </c>
      <c r="H360" s="168">
        <v>0</v>
      </c>
      <c r="I360" s="168">
        <v>0</v>
      </c>
      <c r="J360" s="218">
        <v>2024</v>
      </c>
    </row>
    <row r="361" spans="1:10">
      <c r="A361" s="166" t="s">
        <v>1135</v>
      </c>
      <c r="B361" s="168">
        <v>121</v>
      </c>
      <c r="C361" s="168">
        <v>33</v>
      </c>
      <c r="D361" s="168">
        <v>24</v>
      </c>
      <c r="E361" s="168">
        <v>0</v>
      </c>
      <c r="F361" s="168">
        <v>0</v>
      </c>
      <c r="G361" s="168">
        <v>0</v>
      </c>
      <c r="H361" s="168">
        <v>0</v>
      </c>
      <c r="I361" s="168">
        <v>0</v>
      </c>
      <c r="J361" s="218">
        <v>2024</v>
      </c>
    </row>
    <row r="362" spans="1:10">
      <c r="A362" s="166" t="s">
        <v>1136</v>
      </c>
      <c r="B362" s="168">
        <v>58</v>
      </c>
      <c r="C362" s="168">
        <v>16</v>
      </c>
      <c r="D362" s="168">
        <v>12</v>
      </c>
      <c r="E362" s="168">
        <v>0</v>
      </c>
      <c r="F362" s="168">
        <v>0</v>
      </c>
      <c r="G362" s="168">
        <v>0</v>
      </c>
      <c r="H362" s="168">
        <v>0</v>
      </c>
      <c r="I362" s="168">
        <v>0</v>
      </c>
      <c r="J362" s="218">
        <v>2024</v>
      </c>
    </row>
    <row r="363" spans="1:10">
      <c r="A363" s="166" t="s">
        <v>1137</v>
      </c>
      <c r="B363" s="168">
        <v>0</v>
      </c>
      <c r="C363" s="168">
        <v>0</v>
      </c>
      <c r="D363" s="168">
        <v>0</v>
      </c>
      <c r="E363" s="168">
        <v>0</v>
      </c>
      <c r="F363" s="168">
        <v>0</v>
      </c>
      <c r="G363" s="168">
        <v>0</v>
      </c>
      <c r="H363" s="168">
        <v>0</v>
      </c>
      <c r="I363" s="168">
        <v>0</v>
      </c>
      <c r="J363" s="218">
        <v>2024</v>
      </c>
    </row>
    <row r="364" spans="1:10">
      <c r="A364" s="166" t="s">
        <v>1138</v>
      </c>
      <c r="B364" s="168">
        <v>101</v>
      </c>
      <c r="C364" s="168">
        <v>44</v>
      </c>
      <c r="D364" s="168">
        <v>37</v>
      </c>
      <c r="E364" s="168">
        <v>65</v>
      </c>
      <c r="F364" s="168">
        <v>13</v>
      </c>
      <c r="G364" s="168">
        <v>30</v>
      </c>
      <c r="H364" s="168">
        <v>42</v>
      </c>
      <c r="I364" s="168">
        <v>19</v>
      </c>
      <c r="J364" s="218">
        <v>2024</v>
      </c>
    </row>
    <row r="365" spans="1:10">
      <c r="A365" s="166" t="s">
        <v>1139</v>
      </c>
      <c r="B365" s="168">
        <v>65</v>
      </c>
      <c r="C365" s="168">
        <v>44</v>
      </c>
      <c r="D365" s="168">
        <v>13</v>
      </c>
      <c r="E365" s="168">
        <v>65</v>
      </c>
      <c r="F365" s="168">
        <v>13</v>
      </c>
      <c r="G365" s="168">
        <v>30</v>
      </c>
      <c r="H365" s="168">
        <v>42</v>
      </c>
      <c r="I365" s="168">
        <v>19</v>
      </c>
      <c r="J365" s="218">
        <v>2024</v>
      </c>
    </row>
    <row r="366" spans="1:10">
      <c r="A366" s="166" t="s">
        <v>1140</v>
      </c>
      <c r="B366" s="168">
        <v>128</v>
      </c>
      <c r="C366" s="168">
        <v>47</v>
      </c>
      <c r="D366" s="168">
        <v>39</v>
      </c>
      <c r="E366" s="168">
        <v>65</v>
      </c>
      <c r="F366" s="168">
        <v>13</v>
      </c>
      <c r="G366" s="168">
        <v>30</v>
      </c>
      <c r="H366" s="168">
        <v>42</v>
      </c>
      <c r="I366" s="168">
        <v>19</v>
      </c>
      <c r="J366" s="218">
        <v>2024</v>
      </c>
    </row>
    <row r="367" spans="1:10">
      <c r="A367" s="166" t="s">
        <v>1141</v>
      </c>
      <c r="B367" s="168">
        <v>76</v>
      </c>
      <c r="C367" s="168">
        <v>47</v>
      </c>
      <c r="D367" s="168">
        <v>16</v>
      </c>
      <c r="E367" s="168">
        <v>65</v>
      </c>
      <c r="F367" s="168">
        <v>13</v>
      </c>
      <c r="G367" s="168">
        <v>30</v>
      </c>
      <c r="H367" s="168">
        <v>42</v>
      </c>
      <c r="I367" s="168">
        <v>19</v>
      </c>
      <c r="J367" s="218">
        <v>2024</v>
      </c>
    </row>
    <row r="368" spans="1:10">
      <c r="A368" s="166" t="s">
        <v>1142</v>
      </c>
      <c r="B368" s="168">
        <v>151</v>
      </c>
      <c r="C368" s="168">
        <v>66</v>
      </c>
      <c r="D368" s="168">
        <v>55</v>
      </c>
      <c r="E368" s="168">
        <v>65</v>
      </c>
      <c r="F368" s="168">
        <v>13</v>
      </c>
      <c r="G368" s="168">
        <v>30</v>
      </c>
      <c r="H368" s="168">
        <v>42</v>
      </c>
      <c r="I368" s="168">
        <v>19</v>
      </c>
      <c r="J368" s="218">
        <v>2024</v>
      </c>
    </row>
    <row r="369" spans="1:10">
      <c r="A369" s="166" t="s">
        <v>1143</v>
      </c>
      <c r="B369" s="168">
        <v>87</v>
      </c>
      <c r="C369" s="168">
        <v>66</v>
      </c>
      <c r="D369" s="168">
        <v>21</v>
      </c>
      <c r="E369" s="168">
        <v>65</v>
      </c>
      <c r="F369" s="168">
        <v>13</v>
      </c>
      <c r="G369" s="168">
        <v>30</v>
      </c>
      <c r="H369" s="168">
        <v>42</v>
      </c>
      <c r="I369" s="168">
        <v>19</v>
      </c>
      <c r="J369" s="218">
        <v>2024</v>
      </c>
    </row>
    <row r="370" spans="1:10">
      <c r="A370" s="166" t="s">
        <v>1144</v>
      </c>
      <c r="B370" s="168">
        <v>220</v>
      </c>
      <c r="C370" s="168">
        <v>81</v>
      </c>
      <c r="D370" s="168">
        <v>66</v>
      </c>
      <c r="E370" s="168">
        <v>65</v>
      </c>
      <c r="F370" s="168">
        <v>13</v>
      </c>
      <c r="G370" s="168">
        <v>30</v>
      </c>
      <c r="H370" s="168">
        <v>42</v>
      </c>
      <c r="I370" s="168">
        <v>19</v>
      </c>
      <c r="J370" s="218">
        <v>2024</v>
      </c>
    </row>
    <row r="371" spans="1:10">
      <c r="A371" s="166" t="s">
        <v>1145</v>
      </c>
      <c r="B371" s="168">
        <v>106</v>
      </c>
      <c r="C371" s="168">
        <v>81</v>
      </c>
      <c r="D371" s="168">
        <v>26</v>
      </c>
      <c r="E371" s="168">
        <v>65</v>
      </c>
      <c r="F371" s="168">
        <v>13</v>
      </c>
      <c r="G371" s="168">
        <v>30</v>
      </c>
      <c r="H371" s="168">
        <v>42</v>
      </c>
      <c r="I371" s="168">
        <v>19</v>
      </c>
      <c r="J371" s="218">
        <v>2024</v>
      </c>
    </row>
    <row r="372" spans="1:10">
      <c r="A372" s="166" t="s">
        <v>1146</v>
      </c>
      <c r="B372" s="168">
        <v>193</v>
      </c>
      <c r="C372" s="168">
        <v>84</v>
      </c>
      <c r="D372" s="168">
        <v>70</v>
      </c>
      <c r="E372" s="168">
        <v>65</v>
      </c>
      <c r="F372" s="168">
        <v>13</v>
      </c>
      <c r="G372" s="168">
        <v>30</v>
      </c>
      <c r="H372" s="168">
        <v>42</v>
      </c>
      <c r="I372" s="168">
        <v>19</v>
      </c>
      <c r="J372" s="218">
        <v>2024</v>
      </c>
    </row>
    <row r="373" spans="1:10">
      <c r="A373" s="166" t="s">
        <v>1147</v>
      </c>
      <c r="B373" s="168">
        <v>102</v>
      </c>
      <c r="C373" s="168">
        <v>84</v>
      </c>
      <c r="D373" s="168">
        <v>26</v>
      </c>
      <c r="E373" s="168">
        <v>65</v>
      </c>
      <c r="F373" s="168">
        <v>13</v>
      </c>
      <c r="G373" s="168">
        <v>30</v>
      </c>
      <c r="H373" s="168">
        <v>42</v>
      </c>
      <c r="I373" s="168">
        <v>19</v>
      </c>
      <c r="J373" s="218">
        <v>2024</v>
      </c>
    </row>
    <row r="374" spans="1:10">
      <c r="A374" s="166" t="s">
        <v>1148</v>
      </c>
      <c r="B374" s="168">
        <v>248</v>
      </c>
      <c r="C374" s="168">
        <v>91</v>
      </c>
      <c r="D374" s="168">
        <v>74</v>
      </c>
      <c r="E374" s="168">
        <v>65</v>
      </c>
      <c r="F374" s="168">
        <v>13</v>
      </c>
      <c r="G374" s="168">
        <v>30</v>
      </c>
      <c r="H374" s="168">
        <v>42</v>
      </c>
      <c r="I374" s="168">
        <v>19</v>
      </c>
      <c r="J374" s="218">
        <v>2024</v>
      </c>
    </row>
    <row r="375" spans="1:10">
      <c r="A375" s="166" t="s">
        <v>1149</v>
      </c>
      <c r="B375" s="168">
        <v>116</v>
      </c>
      <c r="C375" s="168">
        <v>91</v>
      </c>
      <c r="D375" s="168">
        <v>29</v>
      </c>
      <c r="E375" s="168">
        <v>65</v>
      </c>
      <c r="F375" s="168">
        <v>13</v>
      </c>
      <c r="G375" s="168">
        <v>30</v>
      </c>
      <c r="H375" s="168">
        <v>42</v>
      </c>
      <c r="I375" s="168">
        <v>19</v>
      </c>
      <c r="J375" s="218">
        <v>2024</v>
      </c>
    </row>
    <row r="376" spans="1:10">
      <c r="A376" s="166" t="s">
        <v>1150</v>
      </c>
      <c r="B376" s="168">
        <v>235</v>
      </c>
      <c r="C376" s="168">
        <v>103</v>
      </c>
      <c r="D376" s="168">
        <v>86</v>
      </c>
      <c r="E376" s="168">
        <v>65</v>
      </c>
      <c r="F376" s="168">
        <v>13</v>
      </c>
      <c r="G376" s="168">
        <v>30</v>
      </c>
      <c r="H376" s="168">
        <v>42</v>
      </c>
      <c r="I376" s="168">
        <v>19</v>
      </c>
      <c r="J376" s="218">
        <v>2024</v>
      </c>
    </row>
    <row r="377" spans="1:10">
      <c r="A377" s="166" t="s">
        <v>1151</v>
      </c>
      <c r="B377" s="168">
        <v>121</v>
      </c>
      <c r="C377" s="168">
        <v>103</v>
      </c>
      <c r="D377" s="168">
        <v>32</v>
      </c>
      <c r="E377" s="168">
        <v>65</v>
      </c>
      <c r="F377" s="168">
        <v>13</v>
      </c>
      <c r="G377" s="168">
        <v>30</v>
      </c>
      <c r="H377" s="168">
        <v>42</v>
      </c>
      <c r="I377" s="168">
        <v>19</v>
      </c>
      <c r="J377" s="218">
        <v>2024</v>
      </c>
    </row>
    <row r="378" spans="1:10">
      <c r="A378" s="166" t="s">
        <v>1152</v>
      </c>
      <c r="B378" s="168">
        <v>312</v>
      </c>
      <c r="C378" s="168">
        <v>114</v>
      </c>
      <c r="D378" s="168">
        <v>94</v>
      </c>
      <c r="E378" s="168">
        <v>65</v>
      </c>
      <c r="F378" s="168">
        <v>13</v>
      </c>
      <c r="G378" s="168">
        <v>30</v>
      </c>
      <c r="H378" s="168">
        <v>42</v>
      </c>
      <c r="I378" s="168">
        <v>19</v>
      </c>
      <c r="J378" s="218">
        <v>2024</v>
      </c>
    </row>
    <row r="379" spans="1:10">
      <c r="A379" s="166" t="s">
        <v>1153</v>
      </c>
      <c r="B379" s="168">
        <v>142</v>
      </c>
      <c r="C379" s="168">
        <v>114</v>
      </c>
      <c r="D379" s="168">
        <v>38</v>
      </c>
      <c r="E379" s="168">
        <v>65</v>
      </c>
      <c r="F379" s="168">
        <v>13</v>
      </c>
      <c r="G379" s="168">
        <v>30</v>
      </c>
      <c r="H379" s="168">
        <v>42</v>
      </c>
      <c r="I379" s="168">
        <v>19</v>
      </c>
      <c r="J379" s="218">
        <v>2024</v>
      </c>
    </row>
    <row r="380" spans="1:10">
      <c r="A380" s="166" t="s">
        <v>1154</v>
      </c>
      <c r="B380" s="168">
        <v>0</v>
      </c>
      <c r="C380" s="168">
        <v>0</v>
      </c>
      <c r="D380" s="168">
        <v>0</v>
      </c>
      <c r="E380" s="168">
        <v>65</v>
      </c>
      <c r="F380" s="168">
        <v>13</v>
      </c>
      <c r="G380" s="168">
        <v>30</v>
      </c>
      <c r="H380" s="168">
        <v>42</v>
      </c>
      <c r="I380" s="168">
        <v>19</v>
      </c>
      <c r="J380" s="218">
        <v>2024</v>
      </c>
    </row>
    <row r="381" spans="1:10">
      <c r="A381" s="166" t="s">
        <v>1155</v>
      </c>
      <c r="B381" s="168">
        <v>0</v>
      </c>
      <c r="C381" s="168">
        <v>0</v>
      </c>
      <c r="D381" s="168">
        <v>0</v>
      </c>
      <c r="E381" s="168">
        <v>65</v>
      </c>
      <c r="F381" s="168">
        <v>13</v>
      </c>
      <c r="G381" s="168">
        <v>30</v>
      </c>
      <c r="H381" s="168">
        <v>42</v>
      </c>
      <c r="I381" s="168">
        <v>19</v>
      </c>
      <c r="J381" s="218">
        <v>2024</v>
      </c>
    </row>
    <row r="382" spans="1:10">
      <c r="A382" s="166" t="s">
        <v>1156</v>
      </c>
      <c r="B382" s="168">
        <v>339</v>
      </c>
      <c r="C382" s="168">
        <v>124</v>
      </c>
      <c r="D382" s="168">
        <v>102</v>
      </c>
      <c r="E382" s="168">
        <v>65</v>
      </c>
      <c r="F382" s="168">
        <v>13</v>
      </c>
      <c r="G382" s="168">
        <v>30</v>
      </c>
      <c r="H382" s="168">
        <v>42</v>
      </c>
      <c r="I382" s="168">
        <v>19</v>
      </c>
      <c r="J382" s="218">
        <v>2024</v>
      </c>
    </row>
    <row r="383" spans="1:10">
      <c r="A383" s="166" t="s">
        <v>1157</v>
      </c>
      <c r="B383" s="168">
        <v>152</v>
      </c>
      <c r="C383" s="168">
        <v>124</v>
      </c>
      <c r="D383" s="168">
        <v>41</v>
      </c>
      <c r="E383" s="168">
        <v>65</v>
      </c>
      <c r="F383" s="168">
        <v>13</v>
      </c>
      <c r="G383" s="168">
        <v>30</v>
      </c>
      <c r="H383" s="168">
        <v>42</v>
      </c>
      <c r="I383" s="168">
        <v>19</v>
      </c>
      <c r="J383" s="218">
        <v>2024</v>
      </c>
    </row>
    <row r="384" spans="1:10">
      <c r="A384" s="166" t="s">
        <v>1158</v>
      </c>
      <c r="B384" s="168">
        <v>67</v>
      </c>
      <c r="C384" s="168">
        <v>29</v>
      </c>
      <c r="D384" s="168">
        <v>24</v>
      </c>
      <c r="E384" s="168">
        <v>65</v>
      </c>
      <c r="F384" s="168">
        <v>13</v>
      </c>
      <c r="G384" s="168">
        <v>30</v>
      </c>
      <c r="H384" s="168">
        <v>42</v>
      </c>
      <c r="I384" s="168">
        <v>19</v>
      </c>
      <c r="J384" s="218">
        <v>2024</v>
      </c>
    </row>
    <row r="385" spans="1:10">
      <c r="A385" s="166" t="s">
        <v>1159</v>
      </c>
      <c r="B385" s="168">
        <v>51</v>
      </c>
      <c r="C385" s="168">
        <v>29</v>
      </c>
      <c r="D385" s="168">
        <v>9</v>
      </c>
      <c r="E385" s="168">
        <v>65</v>
      </c>
      <c r="F385" s="168">
        <v>13</v>
      </c>
      <c r="G385" s="168">
        <v>30</v>
      </c>
      <c r="H385" s="168">
        <v>42</v>
      </c>
      <c r="I385" s="168">
        <v>19</v>
      </c>
      <c r="J385" s="218">
        <v>2024</v>
      </c>
    </row>
    <row r="386" spans="1:10">
      <c r="A386" s="166" t="s">
        <v>1160</v>
      </c>
      <c r="B386" s="168">
        <v>0</v>
      </c>
      <c r="C386" s="168">
        <v>0</v>
      </c>
      <c r="D386" s="168">
        <v>0</v>
      </c>
      <c r="E386" s="168">
        <v>65</v>
      </c>
      <c r="F386" s="168">
        <v>13</v>
      </c>
      <c r="G386" s="168">
        <v>30</v>
      </c>
      <c r="H386" s="168">
        <v>42</v>
      </c>
      <c r="I386" s="168">
        <v>19</v>
      </c>
      <c r="J386" s="218">
        <v>2024</v>
      </c>
    </row>
    <row r="387" spans="1:10">
      <c r="A387" s="166" t="s">
        <v>1161</v>
      </c>
      <c r="B387" s="168">
        <v>0</v>
      </c>
      <c r="C387" s="168">
        <v>0</v>
      </c>
      <c r="D387" s="168">
        <v>0</v>
      </c>
      <c r="E387" s="168">
        <v>65</v>
      </c>
      <c r="F387" s="168">
        <v>13</v>
      </c>
      <c r="G387" s="168">
        <v>30</v>
      </c>
      <c r="H387" s="168">
        <v>42</v>
      </c>
      <c r="I387" s="168">
        <v>19</v>
      </c>
      <c r="J387" s="218">
        <v>2024</v>
      </c>
    </row>
    <row r="388" spans="1:10">
      <c r="A388" s="166" t="s">
        <v>1162</v>
      </c>
      <c r="B388" s="168">
        <v>100</v>
      </c>
      <c r="C388" s="168">
        <v>12</v>
      </c>
      <c r="D388" s="168">
        <v>25</v>
      </c>
      <c r="E388" s="168">
        <v>33</v>
      </c>
      <c r="F388" s="168">
        <v>17</v>
      </c>
      <c r="G388" s="168">
        <v>0</v>
      </c>
      <c r="H388" s="168">
        <v>0</v>
      </c>
      <c r="I388" s="168">
        <v>0</v>
      </c>
      <c r="J388" s="218">
        <v>2024</v>
      </c>
    </row>
    <row r="389" spans="1:10">
      <c r="A389" s="166" t="s">
        <v>1163</v>
      </c>
      <c r="B389" s="168">
        <v>147</v>
      </c>
      <c r="C389" s="168">
        <v>12</v>
      </c>
      <c r="D389" s="168">
        <v>37</v>
      </c>
      <c r="E389" s="168">
        <v>33</v>
      </c>
      <c r="F389" s="168">
        <v>17</v>
      </c>
      <c r="G389" s="168">
        <v>0</v>
      </c>
      <c r="H389" s="168">
        <v>0</v>
      </c>
      <c r="I389" s="168">
        <v>0</v>
      </c>
      <c r="J389" s="218">
        <v>2024</v>
      </c>
    </row>
    <row r="390" spans="1:10">
      <c r="A390" s="166" t="s">
        <v>1164</v>
      </c>
      <c r="B390" s="168">
        <v>120</v>
      </c>
      <c r="C390" s="168">
        <v>15</v>
      </c>
      <c r="D390" s="168">
        <v>30</v>
      </c>
      <c r="E390" s="168">
        <v>33</v>
      </c>
      <c r="F390" s="168">
        <v>17</v>
      </c>
      <c r="G390" s="168">
        <v>0</v>
      </c>
      <c r="H390" s="168">
        <v>0</v>
      </c>
      <c r="I390" s="168">
        <v>0</v>
      </c>
      <c r="J390" s="218">
        <v>2024</v>
      </c>
    </row>
    <row r="391" spans="1:10">
      <c r="A391" s="166" t="s">
        <v>1165</v>
      </c>
      <c r="B391" s="168">
        <v>176</v>
      </c>
      <c r="C391" s="168">
        <v>15</v>
      </c>
      <c r="D391" s="168">
        <v>45</v>
      </c>
      <c r="E391" s="168">
        <v>33</v>
      </c>
      <c r="F391" s="168">
        <v>17</v>
      </c>
      <c r="G391" s="168">
        <v>0</v>
      </c>
      <c r="H391" s="168">
        <v>0</v>
      </c>
      <c r="I391" s="168">
        <v>0</v>
      </c>
      <c r="J391" s="218">
        <v>2024</v>
      </c>
    </row>
    <row r="392" spans="1:10">
      <c r="A392" s="166" t="s">
        <v>1166</v>
      </c>
      <c r="B392" s="168">
        <v>128</v>
      </c>
      <c r="C392" s="168">
        <v>16</v>
      </c>
      <c r="D392" s="168">
        <v>33</v>
      </c>
      <c r="E392" s="168">
        <v>33</v>
      </c>
      <c r="F392" s="168">
        <v>17</v>
      </c>
      <c r="G392" s="168">
        <v>0</v>
      </c>
      <c r="H392" s="168">
        <v>0</v>
      </c>
      <c r="I392" s="168">
        <v>0</v>
      </c>
      <c r="J392" s="218">
        <v>2024</v>
      </c>
    </row>
    <row r="393" spans="1:10">
      <c r="A393" s="166" t="s">
        <v>1167</v>
      </c>
      <c r="B393" s="168">
        <v>188</v>
      </c>
      <c r="C393" s="168">
        <v>16</v>
      </c>
      <c r="D393" s="168">
        <v>48</v>
      </c>
      <c r="E393" s="168">
        <v>33</v>
      </c>
      <c r="F393" s="168">
        <v>17</v>
      </c>
      <c r="G393" s="168">
        <v>0</v>
      </c>
      <c r="H393" s="168">
        <v>0</v>
      </c>
      <c r="I393" s="168">
        <v>0</v>
      </c>
      <c r="J393" s="218">
        <v>2024</v>
      </c>
    </row>
    <row r="394" spans="1:10">
      <c r="A394" s="166" t="s">
        <v>1168</v>
      </c>
      <c r="B394" s="168">
        <v>134</v>
      </c>
      <c r="C394" s="168">
        <v>17</v>
      </c>
      <c r="D394" s="168">
        <v>34</v>
      </c>
      <c r="E394" s="168">
        <v>33</v>
      </c>
      <c r="F394" s="168">
        <v>17</v>
      </c>
      <c r="G394" s="168">
        <v>0</v>
      </c>
      <c r="H394" s="168">
        <v>0</v>
      </c>
      <c r="I394" s="168">
        <v>0</v>
      </c>
      <c r="J394" s="218">
        <v>2024</v>
      </c>
    </row>
    <row r="395" spans="1:10">
      <c r="A395" s="166" t="s">
        <v>1169</v>
      </c>
      <c r="B395" s="168">
        <v>196</v>
      </c>
      <c r="C395" s="168">
        <v>17</v>
      </c>
      <c r="D395" s="168">
        <v>50</v>
      </c>
      <c r="E395" s="168">
        <v>33</v>
      </c>
      <c r="F395" s="168">
        <v>17</v>
      </c>
      <c r="G395" s="168">
        <v>0</v>
      </c>
      <c r="H395" s="168">
        <v>0</v>
      </c>
      <c r="I395" s="168">
        <v>0</v>
      </c>
      <c r="J395" s="218">
        <v>2024</v>
      </c>
    </row>
    <row r="396" spans="1:10">
      <c r="A396" s="166" t="s">
        <v>1170</v>
      </c>
      <c r="B396" s="168">
        <v>150</v>
      </c>
      <c r="C396" s="168">
        <v>19</v>
      </c>
      <c r="D396" s="168">
        <v>38</v>
      </c>
      <c r="E396" s="168">
        <v>33</v>
      </c>
      <c r="F396" s="168">
        <v>17</v>
      </c>
      <c r="G396" s="168">
        <v>0</v>
      </c>
      <c r="H396" s="168">
        <v>0</v>
      </c>
      <c r="I396" s="168">
        <v>0</v>
      </c>
      <c r="J396" s="218">
        <v>2024</v>
      </c>
    </row>
    <row r="397" spans="1:10">
      <c r="A397" s="166" t="s">
        <v>1171</v>
      </c>
      <c r="B397" s="168">
        <v>220</v>
      </c>
      <c r="C397" s="168">
        <v>19</v>
      </c>
      <c r="D397" s="168">
        <v>56</v>
      </c>
      <c r="E397" s="168">
        <v>33</v>
      </c>
      <c r="F397" s="168">
        <v>17</v>
      </c>
      <c r="G397" s="168">
        <v>0</v>
      </c>
      <c r="H397" s="168">
        <v>0</v>
      </c>
      <c r="I397" s="168">
        <v>0</v>
      </c>
      <c r="J397" s="218">
        <v>2024</v>
      </c>
    </row>
    <row r="398" spans="1:10">
      <c r="A398" s="166" t="s">
        <v>1172</v>
      </c>
      <c r="B398" s="168">
        <v>173</v>
      </c>
      <c r="C398" s="168">
        <v>22</v>
      </c>
      <c r="D398" s="168">
        <v>44</v>
      </c>
      <c r="E398" s="168">
        <v>33</v>
      </c>
      <c r="F398" s="168">
        <v>17</v>
      </c>
      <c r="G398" s="168">
        <v>0</v>
      </c>
      <c r="H398" s="168">
        <v>0</v>
      </c>
      <c r="I398" s="168">
        <v>0</v>
      </c>
      <c r="J398" s="218">
        <v>2024</v>
      </c>
    </row>
    <row r="399" spans="1:10">
      <c r="A399" s="166" t="s">
        <v>1173</v>
      </c>
      <c r="B399" s="168">
        <v>254</v>
      </c>
      <c r="C399" s="168">
        <v>22</v>
      </c>
      <c r="D399" s="168">
        <v>64</v>
      </c>
      <c r="E399" s="168">
        <v>33</v>
      </c>
      <c r="F399" s="168">
        <v>17</v>
      </c>
      <c r="G399" s="168">
        <v>0</v>
      </c>
      <c r="H399" s="168">
        <v>0</v>
      </c>
      <c r="I399" s="168">
        <v>0</v>
      </c>
      <c r="J399" s="218">
        <v>2024</v>
      </c>
    </row>
    <row r="400" spans="1:10">
      <c r="A400" s="166" t="s">
        <v>1174</v>
      </c>
      <c r="B400" s="168">
        <v>144</v>
      </c>
      <c r="C400" s="168">
        <v>18</v>
      </c>
      <c r="D400" s="168">
        <v>36</v>
      </c>
      <c r="E400" s="168">
        <v>33</v>
      </c>
      <c r="F400" s="168">
        <v>17</v>
      </c>
      <c r="G400" s="168">
        <v>0</v>
      </c>
      <c r="H400" s="168">
        <v>0</v>
      </c>
      <c r="I400" s="168">
        <v>0</v>
      </c>
      <c r="J400" s="218">
        <v>2024</v>
      </c>
    </row>
    <row r="401" spans="1:10">
      <c r="A401" s="166" t="s">
        <v>1175</v>
      </c>
      <c r="B401" s="168">
        <v>211</v>
      </c>
      <c r="C401" s="168">
        <v>18</v>
      </c>
      <c r="D401" s="168">
        <v>53</v>
      </c>
      <c r="E401" s="168">
        <v>33</v>
      </c>
      <c r="F401" s="168">
        <v>17</v>
      </c>
      <c r="G401" s="168">
        <v>0</v>
      </c>
      <c r="H401" s="168">
        <v>0</v>
      </c>
      <c r="I401" s="168">
        <v>0</v>
      </c>
      <c r="J401" s="218">
        <v>2024</v>
      </c>
    </row>
    <row r="402" spans="1:10">
      <c r="A402" s="166" t="s">
        <v>1176</v>
      </c>
      <c r="B402" s="168">
        <v>157</v>
      </c>
      <c r="C402" s="168">
        <v>19</v>
      </c>
      <c r="D402" s="168">
        <v>40</v>
      </c>
      <c r="E402" s="168">
        <v>33</v>
      </c>
      <c r="F402" s="168">
        <v>17</v>
      </c>
      <c r="G402" s="168">
        <v>0</v>
      </c>
      <c r="H402" s="168">
        <v>0</v>
      </c>
      <c r="I402" s="168">
        <v>0</v>
      </c>
      <c r="J402" s="218">
        <v>2024</v>
      </c>
    </row>
    <row r="403" spans="1:10">
      <c r="A403" s="166" t="s">
        <v>1177</v>
      </c>
      <c r="B403" s="168">
        <v>230</v>
      </c>
      <c r="C403" s="168">
        <v>19</v>
      </c>
      <c r="D403" s="168">
        <v>58</v>
      </c>
      <c r="E403" s="168">
        <v>33</v>
      </c>
      <c r="F403" s="168">
        <v>17</v>
      </c>
      <c r="G403" s="168">
        <v>0</v>
      </c>
      <c r="H403" s="168">
        <v>0</v>
      </c>
      <c r="I403" s="168">
        <v>0</v>
      </c>
      <c r="J403" s="218">
        <v>2024</v>
      </c>
    </row>
    <row r="404" spans="1:10">
      <c r="A404" s="166" t="s">
        <v>1178</v>
      </c>
      <c r="B404" s="168">
        <v>187</v>
      </c>
      <c r="C404" s="168">
        <v>23</v>
      </c>
      <c r="D404" s="168">
        <v>47</v>
      </c>
      <c r="E404" s="168">
        <v>33</v>
      </c>
      <c r="F404" s="168">
        <v>17</v>
      </c>
      <c r="G404" s="168">
        <v>0</v>
      </c>
      <c r="H404" s="168">
        <v>0</v>
      </c>
      <c r="I404" s="168">
        <v>0</v>
      </c>
      <c r="J404" s="218">
        <v>2024</v>
      </c>
    </row>
    <row r="405" spans="1:10">
      <c r="A405" s="166" t="s">
        <v>1179</v>
      </c>
      <c r="B405" s="168">
        <v>274</v>
      </c>
      <c r="C405" s="168">
        <v>23</v>
      </c>
      <c r="D405" s="168">
        <v>69</v>
      </c>
      <c r="E405" s="168">
        <v>33</v>
      </c>
      <c r="F405" s="168">
        <v>17</v>
      </c>
      <c r="G405" s="168">
        <v>0</v>
      </c>
      <c r="H405" s="168">
        <v>0</v>
      </c>
      <c r="I405" s="168">
        <v>0</v>
      </c>
      <c r="J405" s="218">
        <v>2024</v>
      </c>
    </row>
    <row r="406" spans="1:10">
      <c r="A406" s="166" t="s">
        <v>1180</v>
      </c>
      <c r="B406" s="168">
        <v>147</v>
      </c>
      <c r="C406" s="168">
        <v>18</v>
      </c>
      <c r="D406" s="168">
        <v>37</v>
      </c>
      <c r="E406" s="168">
        <v>33</v>
      </c>
      <c r="F406" s="168">
        <v>17</v>
      </c>
      <c r="G406" s="168">
        <v>0</v>
      </c>
      <c r="H406" s="168">
        <v>0</v>
      </c>
      <c r="I406" s="168">
        <v>0</v>
      </c>
      <c r="J406" s="218">
        <v>2024</v>
      </c>
    </row>
    <row r="407" spans="1:10">
      <c r="A407" s="166" t="s">
        <v>1181</v>
      </c>
      <c r="B407" s="168">
        <v>215</v>
      </c>
      <c r="C407" s="168">
        <v>18</v>
      </c>
      <c r="D407" s="168">
        <v>55</v>
      </c>
      <c r="E407" s="168">
        <v>33</v>
      </c>
      <c r="F407" s="168">
        <v>17</v>
      </c>
      <c r="G407" s="168">
        <v>0</v>
      </c>
      <c r="H407" s="168">
        <v>0</v>
      </c>
      <c r="I407" s="168">
        <v>0</v>
      </c>
      <c r="J407" s="218">
        <v>2024</v>
      </c>
    </row>
    <row r="408" spans="1:10">
      <c r="A408" s="166" t="s">
        <v>1182</v>
      </c>
      <c r="B408" s="168">
        <v>167</v>
      </c>
      <c r="C408" s="168">
        <v>21</v>
      </c>
      <c r="D408" s="168">
        <v>42</v>
      </c>
      <c r="E408" s="168">
        <v>33</v>
      </c>
      <c r="F408" s="168">
        <v>17</v>
      </c>
      <c r="G408" s="168">
        <v>0</v>
      </c>
      <c r="H408" s="168">
        <v>0</v>
      </c>
      <c r="I408" s="168">
        <v>0</v>
      </c>
      <c r="J408" s="218">
        <v>2024</v>
      </c>
    </row>
    <row r="409" spans="1:10">
      <c r="A409" s="166" t="s">
        <v>1183</v>
      </c>
      <c r="B409" s="168">
        <v>245</v>
      </c>
      <c r="C409" s="168">
        <v>21</v>
      </c>
      <c r="D409" s="168">
        <v>62</v>
      </c>
      <c r="E409" s="168">
        <v>33</v>
      </c>
      <c r="F409" s="168">
        <v>17</v>
      </c>
      <c r="G409" s="168">
        <v>0</v>
      </c>
      <c r="H409" s="168">
        <v>0</v>
      </c>
      <c r="I409" s="168">
        <v>0</v>
      </c>
      <c r="J409" s="218">
        <v>2024</v>
      </c>
    </row>
    <row r="410" spans="1:10">
      <c r="A410" s="166" t="s">
        <v>1184</v>
      </c>
      <c r="B410" s="168">
        <v>191</v>
      </c>
      <c r="C410" s="168">
        <v>24</v>
      </c>
      <c r="D410" s="168">
        <v>49</v>
      </c>
      <c r="E410" s="168">
        <v>33</v>
      </c>
      <c r="F410" s="168">
        <v>17</v>
      </c>
      <c r="G410" s="168">
        <v>0</v>
      </c>
      <c r="H410" s="168">
        <v>0</v>
      </c>
      <c r="I410" s="168">
        <v>0</v>
      </c>
      <c r="J410" s="218">
        <v>2024</v>
      </c>
    </row>
    <row r="411" spans="1:10">
      <c r="A411" s="166" t="s">
        <v>1185</v>
      </c>
      <c r="B411" s="168">
        <v>281</v>
      </c>
      <c r="C411" s="168">
        <v>24</v>
      </c>
      <c r="D411" s="168">
        <v>71</v>
      </c>
      <c r="E411" s="168">
        <v>33</v>
      </c>
      <c r="F411" s="168">
        <v>17</v>
      </c>
      <c r="G411" s="168">
        <v>0</v>
      </c>
      <c r="H411" s="168">
        <v>0</v>
      </c>
      <c r="I411" s="168">
        <v>0</v>
      </c>
      <c r="J411" s="218">
        <v>2024</v>
      </c>
    </row>
    <row r="412" spans="1:10">
      <c r="A412" s="166" t="s">
        <v>1186</v>
      </c>
      <c r="B412" s="168">
        <v>0</v>
      </c>
      <c r="C412" s="168">
        <v>0</v>
      </c>
      <c r="D412" s="168">
        <v>0</v>
      </c>
      <c r="E412" s="168">
        <v>33</v>
      </c>
      <c r="F412" s="168">
        <v>17</v>
      </c>
      <c r="G412" s="168">
        <v>0</v>
      </c>
      <c r="H412" s="168">
        <v>0</v>
      </c>
      <c r="I412" s="168">
        <v>0</v>
      </c>
      <c r="J412" s="218">
        <v>2024</v>
      </c>
    </row>
    <row r="413" spans="1:10">
      <c r="A413" s="166" t="s">
        <v>1187</v>
      </c>
      <c r="B413" s="168">
        <v>0</v>
      </c>
      <c r="C413" s="168">
        <v>0</v>
      </c>
      <c r="D413" s="168">
        <v>0</v>
      </c>
      <c r="E413" s="168">
        <v>33</v>
      </c>
      <c r="F413" s="168">
        <v>17</v>
      </c>
      <c r="G413" s="168">
        <v>0</v>
      </c>
      <c r="H413" s="168">
        <v>0</v>
      </c>
      <c r="I413" s="168">
        <v>0</v>
      </c>
      <c r="J413" s="218">
        <v>2024</v>
      </c>
    </row>
    <row r="414" spans="1:10">
      <c r="A414" s="166" t="s">
        <v>1188</v>
      </c>
      <c r="B414" s="168">
        <v>200</v>
      </c>
      <c r="C414" s="168">
        <v>25</v>
      </c>
      <c r="D414" s="168">
        <v>51</v>
      </c>
      <c r="E414" s="168">
        <v>33</v>
      </c>
      <c r="F414" s="168">
        <v>17</v>
      </c>
      <c r="G414" s="168">
        <v>0</v>
      </c>
      <c r="H414" s="168">
        <v>0</v>
      </c>
      <c r="I414" s="168">
        <v>0</v>
      </c>
      <c r="J414" s="218">
        <v>2024</v>
      </c>
    </row>
    <row r="415" spans="1:10">
      <c r="A415" s="166" t="s">
        <v>1189</v>
      </c>
      <c r="B415" s="168">
        <v>294</v>
      </c>
      <c r="C415" s="168">
        <v>25</v>
      </c>
      <c r="D415" s="168">
        <v>74</v>
      </c>
      <c r="E415" s="168">
        <v>33</v>
      </c>
      <c r="F415" s="168">
        <v>17</v>
      </c>
      <c r="G415" s="168">
        <v>0</v>
      </c>
      <c r="H415" s="168">
        <v>0</v>
      </c>
      <c r="I415" s="168">
        <v>0</v>
      </c>
      <c r="J415" s="218">
        <v>2024</v>
      </c>
    </row>
    <row r="416" spans="1:10">
      <c r="A416" s="166" t="s">
        <v>1190</v>
      </c>
      <c r="B416" s="168">
        <v>219</v>
      </c>
      <c r="C416" s="168">
        <v>27</v>
      </c>
      <c r="D416" s="168">
        <v>55</v>
      </c>
      <c r="E416" s="168">
        <v>33</v>
      </c>
      <c r="F416" s="168">
        <v>17</v>
      </c>
      <c r="G416" s="168">
        <v>0</v>
      </c>
      <c r="H416" s="168">
        <v>0</v>
      </c>
      <c r="I416" s="168">
        <v>0</v>
      </c>
      <c r="J416" s="218">
        <v>2024</v>
      </c>
    </row>
    <row r="417" spans="1:10">
      <c r="A417" s="166" t="s">
        <v>1191</v>
      </c>
      <c r="B417" s="168">
        <v>321</v>
      </c>
      <c r="C417" s="168">
        <v>27</v>
      </c>
      <c r="D417" s="168">
        <v>81</v>
      </c>
      <c r="E417" s="168">
        <v>33</v>
      </c>
      <c r="F417" s="168">
        <v>17</v>
      </c>
      <c r="G417" s="168">
        <v>0</v>
      </c>
      <c r="H417" s="168">
        <v>0</v>
      </c>
      <c r="I417" s="168">
        <v>0</v>
      </c>
      <c r="J417" s="218">
        <v>2024</v>
      </c>
    </row>
    <row r="418" spans="1:10">
      <c r="A418" s="166" t="s">
        <v>1192</v>
      </c>
      <c r="B418" s="168">
        <v>77</v>
      </c>
      <c r="C418" s="168">
        <v>10</v>
      </c>
      <c r="D418" s="168">
        <v>20</v>
      </c>
      <c r="E418" s="168">
        <v>33</v>
      </c>
      <c r="F418" s="168">
        <v>17</v>
      </c>
      <c r="G418" s="168">
        <v>0</v>
      </c>
      <c r="H418" s="168">
        <v>0</v>
      </c>
      <c r="I418" s="168">
        <v>0</v>
      </c>
      <c r="J418" s="218">
        <v>2024</v>
      </c>
    </row>
    <row r="419" spans="1:10">
      <c r="A419" s="166" t="s">
        <v>1193</v>
      </c>
      <c r="B419" s="168">
        <v>113</v>
      </c>
      <c r="C419" s="168">
        <v>10</v>
      </c>
      <c r="D419" s="168">
        <v>29</v>
      </c>
      <c r="E419" s="168">
        <v>33</v>
      </c>
      <c r="F419" s="168">
        <v>17</v>
      </c>
      <c r="G419" s="168">
        <v>0</v>
      </c>
      <c r="H419" s="168">
        <v>0</v>
      </c>
      <c r="I419" s="168">
        <v>0</v>
      </c>
      <c r="J419" s="218">
        <v>2024</v>
      </c>
    </row>
    <row r="420" spans="1:10">
      <c r="A420" s="166" t="s">
        <v>1194</v>
      </c>
      <c r="B420" s="168">
        <v>0</v>
      </c>
      <c r="C420" s="168">
        <v>0</v>
      </c>
      <c r="D420" s="168">
        <v>0</v>
      </c>
      <c r="E420" s="168">
        <v>33</v>
      </c>
      <c r="F420" s="168">
        <v>17</v>
      </c>
      <c r="G420" s="168">
        <v>0</v>
      </c>
      <c r="H420" s="168">
        <v>0</v>
      </c>
      <c r="I420" s="168">
        <v>0</v>
      </c>
      <c r="J420" s="218">
        <v>2024</v>
      </c>
    </row>
    <row r="421" spans="1:10">
      <c r="A421" s="166" t="s">
        <v>1195</v>
      </c>
      <c r="B421" s="168">
        <v>0</v>
      </c>
      <c r="C421" s="168">
        <v>0</v>
      </c>
      <c r="D421" s="168">
        <v>0</v>
      </c>
      <c r="E421" s="168">
        <v>33</v>
      </c>
      <c r="F421" s="168">
        <v>17</v>
      </c>
      <c r="G421" s="168">
        <v>0</v>
      </c>
      <c r="H421" s="168">
        <v>0</v>
      </c>
      <c r="I421" s="168">
        <v>0</v>
      </c>
      <c r="J421" s="218">
        <v>2024</v>
      </c>
    </row>
    <row r="422" spans="1:10">
      <c r="A422" s="166" t="s">
        <v>1196</v>
      </c>
      <c r="B422" s="168">
        <v>0</v>
      </c>
      <c r="C422" s="168">
        <v>0</v>
      </c>
      <c r="D422" s="168">
        <v>0</v>
      </c>
      <c r="E422" s="168">
        <v>33</v>
      </c>
      <c r="F422" s="168">
        <v>17</v>
      </c>
      <c r="G422" s="168">
        <v>0</v>
      </c>
      <c r="H422" s="168">
        <v>0</v>
      </c>
      <c r="I422" s="168">
        <v>0</v>
      </c>
      <c r="J422" s="218">
        <v>2024</v>
      </c>
    </row>
    <row r="423" spans="1:10">
      <c r="A423" s="166" t="s">
        <v>1197</v>
      </c>
      <c r="B423" s="168">
        <v>0</v>
      </c>
      <c r="C423" s="168">
        <v>0</v>
      </c>
      <c r="D423" s="168">
        <v>0</v>
      </c>
      <c r="E423" s="168">
        <v>33</v>
      </c>
      <c r="F423" s="168">
        <v>17</v>
      </c>
      <c r="G423" s="168">
        <v>0</v>
      </c>
      <c r="H423" s="168">
        <v>0</v>
      </c>
      <c r="I423" s="168">
        <v>0</v>
      </c>
      <c r="J423" s="218">
        <v>2024</v>
      </c>
    </row>
    <row r="424" spans="1:10">
      <c r="A424" s="166" t="s">
        <v>1198</v>
      </c>
      <c r="B424" s="168">
        <v>38</v>
      </c>
      <c r="C424" s="168">
        <v>19</v>
      </c>
      <c r="D424" s="168">
        <v>14</v>
      </c>
      <c r="E424" s="168">
        <v>0</v>
      </c>
      <c r="F424" s="168">
        <v>0</v>
      </c>
      <c r="G424" s="168">
        <v>0</v>
      </c>
      <c r="H424" s="168">
        <v>0</v>
      </c>
      <c r="I424" s="168">
        <v>0</v>
      </c>
      <c r="J424" s="218">
        <v>2024</v>
      </c>
    </row>
    <row r="425" spans="1:10">
      <c r="A425" s="166" t="s">
        <v>1199</v>
      </c>
      <c r="B425" s="168">
        <v>33</v>
      </c>
      <c r="C425" s="168">
        <v>19</v>
      </c>
      <c r="D425" s="168">
        <v>12</v>
      </c>
      <c r="E425" s="168">
        <v>0</v>
      </c>
      <c r="F425" s="168">
        <v>0</v>
      </c>
      <c r="G425" s="168">
        <v>0</v>
      </c>
      <c r="H425" s="168">
        <v>0</v>
      </c>
      <c r="I425" s="168">
        <v>0</v>
      </c>
      <c r="J425" s="218">
        <v>2024</v>
      </c>
    </row>
    <row r="426" spans="1:10">
      <c r="A426" s="166" t="s">
        <v>1200</v>
      </c>
      <c r="B426" s="168">
        <v>48</v>
      </c>
      <c r="C426" s="168">
        <v>19</v>
      </c>
      <c r="D426" s="168">
        <v>18</v>
      </c>
      <c r="E426" s="168">
        <v>0</v>
      </c>
      <c r="F426" s="168">
        <v>0</v>
      </c>
      <c r="G426" s="168">
        <v>0</v>
      </c>
      <c r="H426" s="168">
        <v>0</v>
      </c>
      <c r="I426" s="168">
        <v>0</v>
      </c>
      <c r="J426" s="218">
        <v>2024</v>
      </c>
    </row>
    <row r="427" spans="1:10">
      <c r="A427" s="166" t="s">
        <v>1201</v>
      </c>
      <c r="B427" s="168">
        <v>63</v>
      </c>
      <c r="C427" s="168">
        <v>30</v>
      </c>
      <c r="D427" s="168">
        <v>23</v>
      </c>
      <c r="E427" s="168">
        <v>0</v>
      </c>
      <c r="F427" s="168">
        <v>0</v>
      </c>
      <c r="G427" s="168">
        <v>0</v>
      </c>
      <c r="H427" s="168">
        <v>0</v>
      </c>
      <c r="I427" s="168">
        <v>0</v>
      </c>
      <c r="J427" s="218">
        <v>2024</v>
      </c>
    </row>
    <row r="428" spans="1:10">
      <c r="A428" s="166" t="s">
        <v>1202</v>
      </c>
      <c r="B428" s="168">
        <v>55</v>
      </c>
      <c r="C428" s="168">
        <v>30</v>
      </c>
      <c r="D428" s="168">
        <v>20</v>
      </c>
      <c r="E428" s="168">
        <v>0</v>
      </c>
      <c r="F428" s="168">
        <v>0</v>
      </c>
      <c r="G428" s="168">
        <v>0</v>
      </c>
      <c r="H428" s="168">
        <v>0</v>
      </c>
      <c r="I428" s="168">
        <v>0</v>
      </c>
      <c r="J428" s="218">
        <v>2024</v>
      </c>
    </row>
    <row r="429" spans="1:10">
      <c r="A429" s="166" t="s">
        <v>1203</v>
      </c>
      <c r="B429" s="168">
        <v>80</v>
      </c>
      <c r="C429" s="168">
        <v>30</v>
      </c>
      <c r="D429" s="168">
        <v>29</v>
      </c>
      <c r="E429" s="168">
        <v>0</v>
      </c>
      <c r="F429" s="168">
        <v>0</v>
      </c>
      <c r="G429" s="168">
        <v>0</v>
      </c>
      <c r="H429" s="168">
        <v>0</v>
      </c>
      <c r="I429" s="168">
        <v>0</v>
      </c>
      <c r="J429" s="218">
        <v>2024</v>
      </c>
    </row>
    <row r="430" spans="1:10">
      <c r="A430" s="166" t="s">
        <v>1204</v>
      </c>
      <c r="B430" s="168">
        <v>48</v>
      </c>
      <c r="C430" s="168">
        <v>23</v>
      </c>
      <c r="D430" s="168">
        <v>18</v>
      </c>
      <c r="E430" s="168">
        <v>0</v>
      </c>
      <c r="F430" s="168">
        <v>0</v>
      </c>
      <c r="G430" s="168">
        <v>0</v>
      </c>
      <c r="H430" s="168">
        <v>0</v>
      </c>
      <c r="I430" s="168">
        <v>0</v>
      </c>
      <c r="J430" s="218">
        <v>2024</v>
      </c>
    </row>
    <row r="431" spans="1:10">
      <c r="A431" s="166" t="s">
        <v>1205</v>
      </c>
      <c r="B431" s="168">
        <v>42</v>
      </c>
      <c r="C431" s="168">
        <v>23</v>
      </c>
      <c r="D431" s="168">
        <v>16</v>
      </c>
      <c r="E431" s="168">
        <v>0</v>
      </c>
      <c r="F431" s="168">
        <v>0</v>
      </c>
      <c r="G431" s="168">
        <v>0</v>
      </c>
      <c r="H431" s="168">
        <v>0</v>
      </c>
      <c r="I431" s="168">
        <v>0</v>
      </c>
      <c r="J431" s="218">
        <v>2024</v>
      </c>
    </row>
    <row r="432" spans="1:10">
      <c r="A432" s="166" t="s">
        <v>1206</v>
      </c>
      <c r="B432" s="168">
        <v>61</v>
      </c>
      <c r="C432" s="168">
        <v>23</v>
      </c>
      <c r="D432" s="168">
        <v>23</v>
      </c>
      <c r="E432" s="168">
        <v>0</v>
      </c>
      <c r="F432" s="168">
        <v>0</v>
      </c>
      <c r="G432" s="168">
        <v>0</v>
      </c>
      <c r="H432" s="168">
        <v>0</v>
      </c>
      <c r="I432" s="168">
        <v>0</v>
      </c>
      <c r="J432" s="218">
        <v>2024</v>
      </c>
    </row>
    <row r="433" spans="1:10">
      <c r="A433" s="166" t="s">
        <v>1207</v>
      </c>
      <c r="B433" s="168">
        <v>71</v>
      </c>
      <c r="C433" s="168">
        <v>34</v>
      </c>
      <c r="D433" s="168">
        <v>26</v>
      </c>
      <c r="E433" s="168">
        <v>0</v>
      </c>
      <c r="F433" s="168">
        <v>0</v>
      </c>
      <c r="G433" s="168">
        <v>0</v>
      </c>
      <c r="H433" s="168">
        <v>0</v>
      </c>
      <c r="I433" s="168">
        <v>0</v>
      </c>
      <c r="J433" s="218">
        <v>2024</v>
      </c>
    </row>
    <row r="434" spans="1:10">
      <c r="A434" s="166" t="s">
        <v>1208</v>
      </c>
      <c r="B434" s="168">
        <v>62</v>
      </c>
      <c r="C434" s="168">
        <v>34</v>
      </c>
      <c r="D434" s="168">
        <v>23</v>
      </c>
      <c r="E434" s="168">
        <v>0</v>
      </c>
      <c r="F434" s="168">
        <v>0</v>
      </c>
      <c r="G434" s="168">
        <v>0</v>
      </c>
      <c r="H434" s="168">
        <v>0</v>
      </c>
      <c r="I434" s="168">
        <v>0</v>
      </c>
      <c r="J434" s="218">
        <v>2024</v>
      </c>
    </row>
    <row r="435" spans="1:10">
      <c r="A435" s="166" t="s">
        <v>1209</v>
      </c>
      <c r="B435" s="168">
        <v>91</v>
      </c>
      <c r="C435" s="168">
        <v>34</v>
      </c>
      <c r="D435" s="168">
        <v>33</v>
      </c>
      <c r="E435" s="168">
        <v>0</v>
      </c>
      <c r="F435" s="168">
        <v>0</v>
      </c>
      <c r="G435" s="168">
        <v>0</v>
      </c>
      <c r="H435" s="168">
        <v>0</v>
      </c>
      <c r="I435" s="168">
        <v>0</v>
      </c>
      <c r="J435" s="218">
        <v>2024</v>
      </c>
    </row>
    <row r="436" spans="1:10">
      <c r="A436" s="166" t="s">
        <v>1210</v>
      </c>
      <c r="B436" s="168">
        <v>58</v>
      </c>
      <c r="C436" s="168">
        <v>28</v>
      </c>
      <c r="D436" s="168">
        <v>22</v>
      </c>
      <c r="E436" s="168">
        <v>0</v>
      </c>
      <c r="F436" s="168">
        <v>0</v>
      </c>
      <c r="G436" s="168">
        <v>0</v>
      </c>
      <c r="H436" s="168">
        <v>0</v>
      </c>
      <c r="I436" s="168">
        <v>0</v>
      </c>
      <c r="J436" s="218">
        <v>2024</v>
      </c>
    </row>
    <row r="437" spans="1:10">
      <c r="A437" s="166" t="s">
        <v>1211</v>
      </c>
      <c r="B437" s="168">
        <v>51</v>
      </c>
      <c r="C437" s="168">
        <v>28</v>
      </c>
      <c r="D437" s="168">
        <v>19</v>
      </c>
      <c r="E437" s="168">
        <v>0</v>
      </c>
      <c r="F437" s="168">
        <v>0</v>
      </c>
      <c r="G437" s="168">
        <v>0</v>
      </c>
      <c r="H437" s="168">
        <v>0</v>
      </c>
      <c r="I437" s="168">
        <v>0</v>
      </c>
      <c r="J437" s="218">
        <v>2024</v>
      </c>
    </row>
    <row r="438" spans="1:10">
      <c r="A438" s="166" t="s">
        <v>1212</v>
      </c>
      <c r="B438" s="168">
        <v>74</v>
      </c>
      <c r="C438" s="168">
        <v>28</v>
      </c>
      <c r="D438" s="168">
        <v>28</v>
      </c>
      <c r="E438" s="168">
        <v>0</v>
      </c>
      <c r="F438" s="168">
        <v>0</v>
      </c>
      <c r="G438" s="168">
        <v>0</v>
      </c>
      <c r="H438" s="168">
        <v>0</v>
      </c>
      <c r="I438" s="168">
        <v>0</v>
      </c>
      <c r="J438" s="218">
        <v>2024</v>
      </c>
    </row>
    <row r="439" spans="1:10">
      <c r="A439" s="166" t="s">
        <v>1213</v>
      </c>
      <c r="B439" s="168">
        <v>84</v>
      </c>
      <c r="C439" s="168">
        <v>40</v>
      </c>
      <c r="D439" s="168">
        <v>31</v>
      </c>
      <c r="E439" s="168">
        <v>0</v>
      </c>
      <c r="F439" s="168">
        <v>0</v>
      </c>
      <c r="G439" s="168">
        <v>0</v>
      </c>
      <c r="H439" s="168">
        <v>0</v>
      </c>
      <c r="I439" s="168">
        <v>0</v>
      </c>
      <c r="J439" s="218">
        <v>2024</v>
      </c>
    </row>
    <row r="440" spans="1:10">
      <c r="A440" s="166" t="s">
        <v>1214</v>
      </c>
      <c r="B440" s="168">
        <v>74</v>
      </c>
      <c r="C440" s="168">
        <v>40</v>
      </c>
      <c r="D440" s="168">
        <v>27</v>
      </c>
      <c r="E440" s="168">
        <v>0</v>
      </c>
      <c r="F440" s="168">
        <v>0</v>
      </c>
      <c r="G440" s="168">
        <v>0</v>
      </c>
      <c r="H440" s="168">
        <v>0</v>
      </c>
      <c r="I440" s="168">
        <v>0</v>
      </c>
      <c r="J440" s="218">
        <v>2024</v>
      </c>
    </row>
    <row r="441" spans="1:10">
      <c r="A441" s="166" t="s">
        <v>1215</v>
      </c>
      <c r="B441" s="168">
        <v>107</v>
      </c>
      <c r="C441" s="168">
        <v>40</v>
      </c>
      <c r="D441" s="168">
        <v>40</v>
      </c>
      <c r="E441" s="168">
        <v>0</v>
      </c>
      <c r="F441" s="168">
        <v>0</v>
      </c>
      <c r="G441" s="168">
        <v>0</v>
      </c>
      <c r="H441" s="168">
        <v>0</v>
      </c>
      <c r="I441" s="168">
        <v>0</v>
      </c>
      <c r="J441" s="218">
        <v>2024</v>
      </c>
    </row>
    <row r="442" spans="1:10">
      <c r="A442" s="166" t="s">
        <v>1216</v>
      </c>
      <c r="B442" s="168">
        <v>63</v>
      </c>
      <c r="C442" s="168">
        <v>31</v>
      </c>
      <c r="D442" s="168">
        <v>24</v>
      </c>
      <c r="E442" s="168">
        <v>0</v>
      </c>
      <c r="F442" s="168">
        <v>0</v>
      </c>
      <c r="G442" s="168">
        <v>0</v>
      </c>
      <c r="H442" s="168">
        <v>0</v>
      </c>
      <c r="I442" s="168">
        <v>0</v>
      </c>
      <c r="J442" s="218">
        <v>2024</v>
      </c>
    </row>
    <row r="443" spans="1:10">
      <c r="A443" s="166" t="s">
        <v>1217</v>
      </c>
      <c r="B443" s="168">
        <v>55</v>
      </c>
      <c r="C443" s="168">
        <v>31</v>
      </c>
      <c r="D443" s="168">
        <v>21</v>
      </c>
      <c r="E443" s="168">
        <v>0</v>
      </c>
      <c r="F443" s="168">
        <v>0</v>
      </c>
      <c r="G443" s="168">
        <v>0</v>
      </c>
      <c r="H443" s="168">
        <v>0</v>
      </c>
      <c r="I443" s="168">
        <v>0</v>
      </c>
      <c r="J443" s="218">
        <v>2024</v>
      </c>
    </row>
    <row r="444" spans="1:10">
      <c r="A444" s="166" t="s">
        <v>1218</v>
      </c>
      <c r="B444" s="168">
        <v>80</v>
      </c>
      <c r="C444" s="168">
        <v>31</v>
      </c>
      <c r="D444" s="168">
        <v>31</v>
      </c>
      <c r="E444" s="168">
        <v>0</v>
      </c>
      <c r="F444" s="168">
        <v>0</v>
      </c>
      <c r="G444" s="168">
        <v>0</v>
      </c>
      <c r="H444" s="168">
        <v>0</v>
      </c>
      <c r="I444" s="168">
        <v>0</v>
      </c>
      <c r="J444" s="218">
        <v>2024</v>
      </c>
    </row>
    <row r="445" spans="1:10">
      <c r="A445" s="166" t="s">
        <v>1219</v>
      </c>
      <c r="B445" s="168">
        <v>98</v>
      </c>
      <c r="C445" s="168">
        <v>47</v>
      </c>
      <c r="D445" s="168">
        <v>36</v>
      </c>
      <c r="E445" s="168">
        <v>0</v>
      </c>
      <c r="F445" s="168">
        <v>0</v>
      </c>
      <c r="G445" s="168">
        <v>0</v>
      </c>
      <c r="H445" s="168">
        <v>0</v>
      </c>
      <c r="I445" s="168">
        <v>0</v>
      </c>
      <c r="J445" s="218">
        <v>2024</v>
      </c>
    </row>
    <row r="446" spans="1:10">
      <c r="A446" s="166" t="s">
        <v>1220</v>
      </c>
      <c r="B446" s="168">
        <v>86</v>
      </c>
      <c r="C446" s="168">
        <v>47</v>
      </c>
      <c r="D446" s="168">
        <v>32</v>
      </c>
      <c r="E446" s="168">
        <v>0</v>
      </c>
      <c r="F446" s="168">
        <v>0</v>
      </c>
      <c r="G446" s="168">
        <v>0</v>
      </c>
      <c r="H446" s="168">
        <v>0</v>
      </c>
      <c r="I446" s="168">
        <v>0</v>
      </c>
      <c r="J446" s="218">
        <v>2024</v>
      </c>
    </row>
    <row r="447" spans="1:10">
      <c r="A447" s="166" t="s">
        <v>1221</v>
      </c>
      <c r="B447" s="168">
        <v>125</v>
      </c>
      <c r="C447" s="168">
        <v>47</v>
      </c>
      <c r="D447" s="168">
        <v>46</v>
      </c>
      <c r="E447" s="168">
        <v>0</v>
      </c>
      <c r="F447" s="168">
        <v>0</v>
      </c>
      <c r="G447" s="168">
        <v>0</v>
      </c>
      <c r="H447" s="168">
        <v>0</v>
      </c>
      <c r="I447" s="168">
        <v>0</v>
      </c>
      <c r="J447" s="218">
        <v>2024</v>
      </c>
    </row>
    <row r="448" spans="1:10">
      <c r="A448" s="166" t="s">
        <v>1222</v>
      </c>
      <c r="B448" s="168">
        <v>32</v>
      </c>
      <c r="C448" s="168">
        <v>16</v>
      </c>
      <c r="D448" s="168">
        <v>12</v>
      </c>
      <c r="E448" s="168">
        <v>0</v>
      </c>
      <c r="F448" s="168">
        <v>0</v>
      </c>
      <c r="G448" s="168">
        <v>0</v>
      </c>
      <c r="H448" s="168">
        <v>0</v>
      </c>
      <c r="I448" s="168">
        <v>0</v>
      </c>
      <c r="J448" s="218">
        <v>2024</v>
      </c>
    </row>
    <row r="449" spans="1:10">
      <c r="A449" s="166" t="s">
        <v>1223</v>
      </c>
      <c r="B449" s="168">
        <v>28</v>
      </c>
      <c r="C449" s="168">
        <v>16</v>
      </c>
      <c r="D449" s="168">
        <v>11</v>
      </c>
      <c r="E449" s="168">
        <v>0</v>
      </c>
      <c r="F449" s="168">
        <v>0</v>
      </c>
      <c r="G449" s="168">
        <v>0</v>
      </c>
      <c r="H449" s="168">
        <v>0</v>
      </c>
      <c r="I449" s="168">
        <v>0</v>
      </c>
      <c r="J449" s="218">
        <v>2024</v>
      </c>
    </row>
    <row r="450" spans="1:10">
      <c r="A450" s="166" t="s">
        <v>1224</v>
      </c>
      <c r="B450" s="168">
        <v>41</v>
      </c>
      <c r="C450" s="168">
        <v>16</v>
      </c>
      <c r="D450" s="168">
        <v>15</v>
      </c>
      <c r="E450" s="168">
        <v>0</v>
      </c>
      <c r="F450" s="168">
        <v>0</v>
      </c>
      <c r="G450" s="168">
        <v>0</v>
      </c>
      <c r="H450" s="168">
        <v>0</v>
      </c>
      <c r="I450" s="168">
        <v>0</v>
      </c>
      <c r="J450" s="218">
        <v>2024</v>
      </c>
    </row>
    <row r="451" spans="1:10">
      <c r="A451" s="166" t="s">
        <v>1225</v>
      </c>
      <c r="B451" s="168">
        <v>0</v>
      </c>
      <c r="C451" s="168">
        <v>0</v>
      </c>
      <c r="D451" s="168">
        <v>0</v>
      </c>
      <c r="E451" s="168">
        <v>0</v>
      </c>
      <c r="F451" s="168">
        <v>0</v>
      </c>
      <c r="G451" s="168">
        <v>0</v>
      </c>
      <c r="H451" s="168">
        <v>0</v>
      </c>
      <c r="I451" s="168">
        <v>0</v>
      </c>
      <c r="J451" s="218">
        <v>2024</v>
      </c>
    </row>
    <row r="452" spans="1:10">
      <c r="A452" s="166" t="s">
        <v>1226</v>
      </c>
      <c r="B452" s="168">
        <v>0</v>
      </c>
      <c r="C452" s="168">
        <v>0</v>
      </c>
      <c r="D452" s="168">
        <v>0</v>
      </c>
      <c r="E452" s="168">
        <v>0</v>
      </c>
      <c r="F452" s="168">
        <v>0</v>
      </c>
      <c r="G452" s="168">
        <v>0</v>
      </c>
      <c r="H452" s="168">
        <v>0</v>
      </c>
      <c r="I452" s="168">
        <v>0</v>
      </c>
      <c r="J452" s="218">
        <v>2024</v>
      </c>
    </row>
    <row r="453" spans="1:10">
      <c r="A453" s="166" t="s">
        <v>1227</v>
      </c>
      <c r="B453" s="168">
        <v>0</v>
      </c>
      <c r="C453" s="168">
        <v>0</v>
      </c>
      <c r="D453" s="168">
        <v>0</v>
      </c>
      <c r="E453" s="168">
        <v>0</v>
      </c>
      <c r="F453" s="168">
        <v>0</v>
      </c>
      <c r="G453" s="168">
        <v>0</v>
      </c>
      <c r="H453" s="168">
        <v>0</v>
      </c>
      <c r="I453" s="168">
        <v>0</v>
      </c>
      <c r="J453" s="218">
        <v>2024</v>
      </c>
    </row>
    <row r="454" spans="1:10">
      <c r="A454" s="166" t="s">
        <v>1228</v>
      </c>
      <c r="B454" s="168">
        <v>55</v>
      </c>
      <c r="C454" s="168">
        <v>56</v>
      </c>
      <c r="D454" s="168">
        <v>14</v>
      </c>
      <c r="E454" s="168">
        <v>0</v>
      </c>
      <c r="F454" s="168">
        <v>0</v>
      </c>
      <c r="G454" s="168">
        <v>0</v>
      </c>
      <c r="H454" s="168">
        <v>0</v>
      </c>
      <c r="I454" s="168">
        <v>0</v>
      </c>
      <c r="J454" s="218">
        <v>2024</v>
      </c>
    </row>
    <row r="455" spans="1:10">
      <c r="A455" s="166" t="s">
        <v>1229</v>
      </c>
      <c r="B455" s="168">
        <v>79</v>
      </c>
      <c r="C455" s="168">
        <v>105</v>
      </c>
      <c r="D455" s="168">
        <v>20</v>
      </c>
      <c r="E455" s="168">
        <v>0</v>
      </c>
      <c r="F455" s="168">
        <v>0</v>
      </c>
      <c r="G455" s="168">
        <v>0</v>
      </c>
      <c r="H455" s="168">
        <v>0</v>
      </c>
      <c r="I455" s="168">
        <v>0</v>
      </c>
      <c r="J455" s="218">
        <v>2024</v>
      </c>
    </row>
    <row r="456" spans="1:10">
      <c r="A456" s="166" t="s">
        <v>1230</v>
      </c>
      <c r="B456" s="168">
        <v>63</v>
      </c>
      <c r="C456" s="168">
        <v>62</v>
      </c>
      <c r="D456" s="168">
        <v>16</v>
      </c>
      <c r="E456" s="168">
        <v>0</v>
      </c>
      <c r="F456" s="168">
        <v>0</v>
      </c>
      <c r="G456" s="168">
        <v>0</v>
      </c>
      <c r="H456" s="168">
        <v>0</v>
      </c>
      <c r="I456" s="168">
        <v>0</v>
      </c>
      <c r="J456" s="218">
        <v>2024</v>
      </c>
    </row>
    <row r="457" spans="1:10">
      <c r="A457" s="166" t="s">
        <v>1231</v>
      </c>
      <c r="B457" s="168">
        <v>90</v>
      </c>
      <c r="C457" s="168">
        <v>115</v>
      </c>
      <c r="D457" s="168">
        <v>23</v>
      </c>
      <c r="E457" s="168">
        <v>0</v>
      </c>
      <c r="F457" s="168">
        <v>0</v>
      </c>
      <c r="G457" s="168">
        <v>0</v>
      </c>
      <c r="H457" s="168">
        <v>0</v>
      </c>
      <c r="I457" s="168">
        <v>0</v>
      </c>
      <c r="J457" s="218">
        <v>2024</v>
      </c>
    </row>
    <row r="458" spans="1:10">
      <c r="A458" s="166" t="s">
        <v>1232</v>
      </c>
      <c r="B458" s="168">
        <v>72</v>
      </c>
      <c r="C458" s="168">
        <v>66</v>
      </c>
      <c r="D458" s="168">
        <v>18</v>
      </c>
      <c r="E458" s="168">
        <v>0</v>
      </c>
      <c r="F458" s="168">
        <v>0</v>
      </c>
      <c r="G458" s="168">
        <v>0</v>
      </c>
      <c r="H458" s="168">
        <v>0</v>
      </c>
      <c r="I458" s="168">
        <v>0</v>
      </c>
      <c r="J458" s="218">
        <v>2024</v>
      </c>
    </row>
    <row r="459" spans="1:10">
      <c r="A459" s="166" t="s">
        <v>1233</v>
      </c>
      <c r="B459" s="168">
        <v>102</v>
      </c>
      <c r="C459" s="168">
        <v>124</v>
      </c>
      <c r="D459" s="168">
        <v>25</v>
      </c>
      <c r="E459" s="168">
        <v>0</v>
      </c>
      <c r="F459" s="168">
        <v>0</v>
      </c>
      <c r="G459" s="168">
        <v>0</v>
      </c>
      <c r="H459" s="168">
        <v>0</v>
      </c>
      <c r="I459" s="168">
        <v>0</v>
      </c>
      <c r="J459" s="218">
        <v>2024</v>
      </c>
    </row>
    <row r="460" spans="1:10">
      <c r="A460" s="166" t="s">
        <v>1234</v>
      </c>
      <c r="B460" s="168">
        <v>80</v>
      </c>
      <c r="C460" s="168">
        <v>72</v>
      </c>
      <c r="D460" s="168">
        <v>20</v>
      </c>
      <c r="E460" s="168">
        <v>0</v>
      </c>
      <c r="F460" s="168">
        <v>0</v>
      </c>
      <c r="G460" s="168">
        <v>0</v>
      </c>
      <c r="H460" s="168">
        <v>0</v>
      </c>
      <c r="I460" s="168">
        <v>0</v>
      </c>
      <c r="J460" s="218">
        <v>2024</v>
      </c>
    </row>
    <row r="461" spans="1:10">
      <c r="A461" s="166" t="s">
        <v>1235</v>
      </c>
      <c r="B461" s="168">
        <v>113</v>
      </c>
      <c r="C461" s="168">
        <v>131</v>
      </c>
      <c r="D461" s="168">
        <v>28</v>
      </c>
      <c r="E461" s="168">
        <v>0</v>
      </c>
      <c r="F461" s="168">
        <v>0</v>
      </c>
      <c r="G461" s="168">
        <v>0</v>
      </c>
      <c r="H461" s="168">
        <v>0</v>
      </c>
      <c r="I461" s="168">
        <v>0</v>
      </c>
      <c r="J461" s="218">
        <v>2024</v>
      </c>
    </row>
    <row r="462" spans="1:10">
      <c r="A462" s="166" t="s">
        <v>1236</v>
      </c>
      <c r="B462" s="168">
        <v>47</v>
      </c>
      <c r="C462" s="168">
        <v>52</v>
      </c>
      <c r="D462" s="168">
        <v>12</v>
      </c>
      <c r="E462" s="168">
        <v>0</v>
      </c>
      <c r="F462" s="168">
        <v>0</v>
      </c>
      <c r="G462" s="168">
        <v>0</v>
      </c>
      <c r="H462" s="168">
        <v>0</v>
      </c>
      <c r="I462" s="168">
        <v>0</v>
      </c>
      <c r="J462" s="218">
        <v>2024</v>
      </c>
    </row>
    <row r="463" spans="1:10">
      <c r="A463" s="166" t="s">
        <v>1237</v>
      </c>
      <c r="B463" s="168">
        <v>0</v>
      </c>
      <c r="C463" s="168">
        <v>0</v>
      </c>
      <c r="D463" s="168">
        <v>0</v>
      </c>
      <c r="E463" s="168">
        <v>0</v>
      </c>
      <c r="F463" s="168">
        <v>0</v>
      </c>
      <c r="G463" s="168">
        <v>0</v>
      </c>
      <c r="H463" s="168">
        <v>0</v>
      </c>
      <c r="I463" s="168">
        <v>0</v>
      </c>
      <c r="J463" s="218">
        <v>2024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342F-A483-4A12-913F-F2B09C71F164}">
  <dimension ref="A1:G28"/>
  <sheetViews>
    <sheetView workbookViewId="0">
      <selection activeCell="E14" sqref="E14"/>
    </sheetView>
  </sheetViews>
  <sheetFormatPr baseColWidth="10" defaultColWidth="11.453125" defaultRowHeight="14"/>
  <cols>
    <col min="1" max="3" width="11.453125" style="306"/>
    <col min="4" max="4" width="18.54296875" style="306" customWidth="1"/>
    <col min="5" max="16384" width="11.453125" style="306"/>
  </cols>
  <sheetData>
    <row r="1" spans="1:7" ht="15.5">
      <c r="A1" s="539" t="s">
        <v>596</v>
      </c>
      <c r="B1" s="539"/>
      <c r="C1" s="539"/>
      <c r="D1" s="539"/>
      <c r="E1" s="539"/>
    </row>
    <row r="2" spans="1:7" ht="15.5">
      <c r="A2" s="540" t="s">
        <v>597</v>
      </c>
      <c r="B2" s="540"/>
      <c r="C2" s="540"/>
      <c r="D2" s="342"/>
      <c r="E2" s="342"/>
    </row>
    <row r="3" spans="1:7" ht="15.5">
      <c r="A3" s="343" t="s">
        <v>598</v>
      </c>
      <c r="B3" s="343"/>
      <c r="C3" s="343"/>
      <c r="D3" s="342"/>
      <c r="E3" s="343"/>
      <c r="F3" s="344"/>
      <c r="G3" s="344"/>
    </row>
    <row r="5" spans="1:7">
      <c r="A5" s="537" t="s">
        <v>599</v>
      </c>
      <c r="B5" s="537"/>
    </row>
    <row r="6" spans="1:7">
      <c r="A6" s="537" t="s">
        <v>600</v>
      </c>
      <c r="B6" s="537"/>
    </row>
    <row r="7" spans="1:7">
      <c r="A7" s="537" t="s">
        <v>601</v>
      </c>
      <c r="B7" s="537"/>
    </row>
    <row r="8" spans="1:7">
      <c r="A8" s="537" t="s">
        <v>602</v>
      </c>
      <c r="B8" s="537"/>
    </row>
    <row r="11" spans="1:7">
      <c r="A11" s="537" t="s">
        <v>603</v>
      </c>
      <c r="B11" s="537"/>
    </row>
    <row r="12" spans="1:7">
      <c r="A12" s="537" t="s">
        <v>604</v>
      </c>
      <c r="B12" s="537"/>
    </row>
    <row r="13" spans="1:7">
      <c r="A13" s="537" t="s">
        <v>605</v>
      </c>
      <c r="B13" s="537"/>
    </row>
    <row r="14" spans="1:7">
      <c r="A14" s="538" t="s">
        <v>606</v>
      </c>
      <c r="B14" s="538"/>
      <c r="C14" s="538"/>
      <c r="D14" s="538"/>
      <c r="F14" s="345">
        <v>0</v>
      </c>
    </row>
    <row r="16" spans="1:7">
      <c r="A16" s="537" t="s">
        <v>607</v>
      </c>
      <c r="B16" s="537"/>
      <c r="C16" s="537"/>
    </row>
    <row r="17" s="306" customFormat="1"/>
    <row r="18" s="306" customFormat="1"/>
    <row r="19" s="306" customFormat="1"/>
    <row r="20" s="306" customFormat="1"/>
    <row r="21" s="306" customFormat="1"/>
    <row r="22" s="306" customFormat="1"/>
    <row r="23" s="306" customFormat="1"/>
    <row r="24" s="306" customFormat="1"/>
    <row r="25" s="306" customFormat="1"/>
    <row r="26" s="306" customFormat="1"/>
    <row r="27" s="306" customFormat="1"/>
    <row r="28" s="306" customFormat="1"/>
  </sheetData>
  <mergeCells count="11">
    <mergeCell ref="A8:B8"/>
    <mergeCell ref="A1:E1"/>
    <mergeCell ref="A2:C2"/>
    <mergeCell ref="A5:B5"/>
    <mergeCell ref="A6:B6"/>
    <mergeCell ref="A7:B7"/>
    <mergeCell ref="A11:B11"/>
    <mergeCell ref="A12:B12"/>
    <mergeCell ref="A13:B13"/>
    <mergeCell ref="A14:D14"/>
    <mergeCell ref="A16:C16"/>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D1962-872C-4975-AA41-1CA227D43775}">
  <dimension ref="A1:K40"/>
  <sheetViews>
    <sheetView topLeftCell="A21" workbookViewId="0">
      <selection activeCell="A41" sqref="A41"/>
    </sheetView>
  </sheetViews>
  <sheetFormatPr baseColWidth="10" defaultColWidth="11.453125" defaultRowHeight="14"/>
  <cols>
    <col min="1" max="1" width="4.54296875" style="306" customWidth="1"/>
    <col min="2" max="7" width="11.453125" style="306"/>
    <col min="8" max="8" width="17.7265625" style="306" customWidth="1"/>
    <col min="9" max="9" width="2.7265625" style="309" customWidth="1"/>
    <col min="10" max="10" width="17.7265625" style="306" customWidth="1"/>
    <col min="11" max="11" width="2.7265625" style="309" customWidth="1"/>
    <col min="12" max="16384" width="11.453125" style="306"/>
  </cols>
  <sheetData>
    <row r="1" spans="1:11" ht="15.5">
      <c r="A1" s="539" t="s">
        <v>596</v>
      </c>
      <c r="B1" s="539"/>
      <c r="C1" s="539"/>
      <c r="D1" s="539"/>
      <c r="E1" s="539"/>
      <c r="F1" s="539"/>
    </row>
    <row r="2" spans="1:11" ht="15.5">
      <c r="A2" s="343" t="s">
        <v>608</v>
      </c>
      <c r="B2" s="346"/>
      <c r="C2" s="346"/>
      <c r="D2" s="346"/>
      <c r="E2" s="346"/>
      <c r="F2" s="346"/>
    </row>
    <row r="3" spans="1:11" ht="15.5">
      <c r="A3" s="343" t="s">
        <v>598</v>
      </c>
      <c r="B3" s="343"/>
      <c r="C3" s="343"/>
      <c r="D3" s="342"/>
      <c r="E3" s="342"/>
      <c r="F3" s="342"/>
      <c r="G3" s="344"/>
      <c r="I3" s="344"/>
      <c r="J3" s="344"/>
      <c r="K3" s="344"/>
    </row>
    <row r="4" spans="1:11" ht="15.5">
      <c r="A4" s="347" t="s">
        <v>547</v>
      </c>
      <c r="B4" s="342"/>
      <c r="C4" s="342"/>
      <c r="D4" s="342"/>
      <c r="E4" s="342"/>
      <c r="F4" s="342"/>
      <c r="G4" s="344"/>
      <c r="K4" s="344"/>
    </row>
    <row r="5" spans="1:11">
      <c r="F5" s="348"/>
      <c r="G5" s="344"/>
      <c r="H5" s="349" t="s">
        <v>609</v>
      </c>
      <c r="I5" s="349"/>
      <c r="J5" s="349" t="s">
        <v>609</v>
      </c>
    </row>
    <row r="6" spans="1:11">
      <c r="F6" s="348"/>
      <c r="G6" s="344"/>
      <c r="H6" s="350"/>
      <c r="I6" s="349"/>
      <c r="J6" s="351" t="s">
        <v>610</v>
      </c>
    </row>
    <row r="7" spans="1:11">
      <c r="A7" s="543" t="s">
        <v>611</v>
      </c>
      <c r="B7" s="543"/>
      <c r="C7" s="543"/>
      <c r="D7" s="543"/>
      <c r="E7" s="543"/>
      <c r="F7" s="543"/>
      <c r="H7" s="352"/>
      <c r="I7" s="349" t="s">
        <v>612</v>
      </c>
      <c r="J7" s="352"/>
      <c r="K7" s="349" t="s">
        <v>612</v>
      </c>
    </row>
    <row r="8" spans="1:11">
      <c r="A8" s="344"/>
      <c r="H8" s="353"/>
      <c r="J8" s="353"/>
    </row>
    <row r="9" spans="1:11" ht="17.25" customHeight="1">
      <c r="A9" s="541" t="s">
        <v>613</v>
      </c>
      <c r="B9" s="541"/>
      <c r="C9" s="541"/>
      <c r="D9" s="541"/>
      <c r="E9" s="541"/>
      <c r="F9" s="541"/>
      <c r="G9" s="312"/>
      <c r="H9" s="354">
        <v>0</v>
      </c>
      <c r="I9" s="328"/>
      <c r="J9" s="354">
        <v>0</v>
      </c>
    </row>
    <row r="10" spans="1:11" ht="17.25" customHeight="1">
      <c r="A10" s="355" t="s">
        <v>614</v>
      </c>
      <c r="B10" s="312"/>
      <c r="C10" s="312"/>
      <c r="D10" s="312"/>
      <c r="E10" s="312"/>
      <c r="F10" s="312"/>
      <c r="G10" s="312"/>
      <c r="H10" s="354"/>
      <c r="I10" s="328"/>
      <c r="J10" s="354"/>
    </row>
    <row r="11" spans="1:11" ht="17.25" customHeight="1">
      <c r="A11" s="541" t="s">
        <v>615</v>
      </c>
      <c r="B11" s="541"/>
      <c r="C11" s="541"/>
      <c r="D11" s="541"/>
      <c r="E11" s="541"/>
      <c r="F11" s="541"/>
      <c r="G11" s="312"/>
      <c r="H11" s="354"/>
      <c r="I11" s="328"/>
      <c r="J11" s="354"/>
    </row>
    <row r="12" spans="1:11" ht="17.25" customHeight="1">
      <c r="A12" s="544" t="s">
        <v>616</v>
      </c>
      <c r="B12" s="544"/>
      <c r="C12" s="544"/>
      <c r="D12" s="544"/>
      <c r="E12" s="544"/>
      <c r="F12" s="544"/>
      <c r="G12" s="312"/>
      <c r="H12" s="354">
        <v>0</v>
      </c>
      <c r="I12" s="328"/>
      <c r="J12" s="354">
        <v>0</v>
      </c>
    </row>
    <row r="13" spans="1:11" ht="17.25" customHeight="1">
      <c r="A13" s="541" t="s">
        <v>617</v>
      </c>
      <c r="B13" s="541"/>
      <c r="C13" s="541"/>
      <c r="D13" s="541"/>
      <c r="E13" s="541"/>
      <c r="F13" s="541"/>
      <c r="G13" s="312"/>
      <c r="H13" s="354">
        <v>0</v>
      </c>
      <c r="I13" s="328"/>
      <c r="J13" s="354">
        <v>0</v>
      </c>
    </row>
    <row r="14" spans="1:11" ht="17.25" customHeight="1">
      <c r="A14" s="541" t="s">
        <v>618</v>
      </c>
      <c r="B14" s="541"/>
      <c r="C14" s="541"/>
      <c r="D14" s="541"/>
      <c r="E14" s="541"/>
      <c r="F14" s="541"/>
      <c r="G14" s="312"/>
      <c r="H14" s="354">
        <v>0</v>
      </c>
      <c r="I14" s="328"/>
      <c r="J14" s="354">
        <v>0</v>
      </c>
    </row>
    <row r="15" spans="1:11" ht="17.25" customHeight="1">
      <c r="A15" s="541" t="s">
        <v>619</v>
      </c>
      <c r="B15" s="541"/>
      <c r="C15" s="541"/>
      <c r="D15" s="541"/>
      <c r="E15" s="541"/>
      <c r="F15" s="541"/>
      <c r="G15" s="312"/>
      <c r="H15" s="356">
        <v>0</v>
      </c>
      <c r="I15" s="328"/>
      <c r="J15" s="356">
        <v>0</v>
      </c>
    </row>
    <row r="16" spans="1:11">
      <c r="A16" s="312"/>
      <c r="B16" s="312"/>
      <c r="C16" s="312"/>
      <c r="D16" s="312"/>
      <c r="E16" s="312"/>
      <c r="F16" s="312"/>
      <c r="G16" s="312"/>
      <c r="H16" s="357"/>
      <c r="I16" s="328"/>
      <c r="J16" s="357"/>
    </row>
    <row r="17" spans="1:11" ht="17.25" customHeight="1">
      <c r="A17" s="312"/>
      <c r="B17" s="312"/>
      <c r="C17" s="312"/>
      <c r="D17" s="312"/>
      <c r="E17" s="312"/>
      <c r="F17" s="312"/>
      <c r="G17" s="312"/>
      <c r="H17" s="358">
        <f>SUM(H8:H15)</f>
        <v>0</v>
      </c>
      <c r="I17" s="359" t="s">
        <v>612</v>
      </c>
      <c r="J17" s="358">
        <f>SUM(J8:J15)</f>
        <v>0</v>
      </c>
      <c r="K17" s="349" t="s">
        <v>612</v>
      </c>
    </row>
    <row r="18" spans="1:11">
      <c r="A18" s="543" t="s">
        <v>620</v>
      </c>
      <c r="B18" s="543"/>
      <c r="C18" s="543"/>
      <c r="D18" s="543"/>
      <c r="E18" s="543"/>
      <c r="F18" s="543"/>
      <c r="H18" s="360"/>
      <c r="J18" s="360"/>
    </row>
    <row r="19" spans="1:11">
      <c r="A19" s="344"/>
      <c r="H19" s="360"/>
      <c r="J19" s="360"/>
    </row>
    <row r="20" spans="1:11" ht="17.25" customHeight="1">
      <c r="A20" s="541" t="s">
        <v>621</v>
      </c>
      <c r="B20" s="541"/>
      <c r="C20" s="541"/>
      <c r="D20" s="541"/>
      <c r="E20" s="541"/>
      <c r="F20" s="541"/>
      <c r="G20" s="312"/>
      <c r="H20" s="354">
        <v>0</v>
      </c>
      <c r="I20" s="328"/>
      <c r="J20" s="354">
        <v>0</v>
      </c>
      <c r="K20" s="328"/>
    </row>
    <row r="21" spans="1:11" ht="17.25" customHeight="1">
      <c r="A21" s="541" t="s">
        <v>622</v>
      </c>
      <c r="B21" s="541"/>
      <c r="C21" s="541"/>
      <c r="D21" s="541"/>
      <c r="E21" s="541"/>
      <c r="F21" s="541"/>
      <c r="G21" s="312"/>
      <c r="H21" s="354">
        <v>0</v>
      </c>
      <c r="I21" s="328"/>
      <c r="J21" s="354">
        <v>0</v>
      </c>
      <c r="K21" s="328"/>
    </row>
    <row r="22" spans="1:11" ht="17.25" customHeight="1">
      <c r="A22" s="541" t="s">
        <v>623</v>
      </c>
      <c r="B22" s="541"/>
      <c r="C22" s="541"/>
      <c r="D22" s="541"/>
      <c r="E22" s="541"/>
      <c r="F22" s="541"/>
      <c r="G22" s="312"/>
      <c r="H22" s="354">
        <v>0</v>
      </c>
      <c r="I22" s="328"/>
      <c r="J22" s="354">
        <v>0</v>
      </c>
      <c r="K22" s="328"/>
    </row>
    <row r="23" spans="1:11" ht="17.25" customHeight="1">
      <c r="A23" s="541" t="s">
        <v>219</v>
      </c>
      <c r="B23" s="541"/>
      <c r="C23" s="541"/>
      <c r="D23" s="541"/>
      <c r="E23" s="541"/>
      <c r="F23" s="541"/>
      <c r="G23" s="312"/>
      <c r="H23" s="354">
        <v>0</v>
      </c>
      <c r="I23" s="328"/>
      <c r="J23" s="354">
        <v>0</v>
      </c>
      <c r="K23" s="328"/>
    </row>
    <row r="24" spans="1:11" ht="17.25" customHeight="1">
      <c r="A24" s="541" t="s">
        <v>217</v>
      </c>
      <c r="B24" s="541"/>
      <c r="C24" s="541"/>
      <c r="D24" s="541"/>
      <c r="E24" s="541"/>
      <c r="F24" s="541"/>
      <c r="G24" s="312"/>
      <c r="H24" s="354">
        <v>0</v>
      </c>
      <c r="I24" s="328"/>
      <c r="J24" s="354">
        <v>0</v>
      </c>
      <c r="K24" s="328"/>
    </row>
    <row r="25" spans="1:11" ht="17.25" customHeight="1">
      <c r="A25" s="541" t="s">
        <v>624</v>
      </c>
      <c r="B25" s="541"/>
      <c r="C25" s="541"/>
      <c r="D25" s="541"/>
      <c r="E25" s="541"/>
      <c r="F25" s="541"/>
      <c r="G25" s="312"/>
      <c r="H25" s="354">
        <v>0</v>
      </c>
      <c r="I25" s="328"/>
      <c r="J25" s="354">
        <v>0</v>
      </c>
      <c r="K25" s="328"/>
    </row>
    <row r="26" spans="1:11" ht="17.25" customHeight="1">
      <c r="A26" s="541" t="s">
        <v>625</v>
      </c>
      <c r="B26" s="541"/>
      <c r="C26" s="541"/>
      <c r="D26" s="541"/>
      <c r="E26" s="541"/>
      <c r="F26" s="541"/>
      <c r="G26" s="312"/>
      <c r="H26" s="354">
        <v>0</v>
      </c>
      <c r="I26" s="328"/>
      <c r="J26" s="354">
        <v>0</v>
      </c>
      <c r="K26" s="328"/>
    </row>
    <row r="27" spans="1:11" ht="17.25" customHeight="1">
      <c r="A27" s="541" t="s">
        <v>626</v>
      </c>
      <c r="B27" s="541"/>
      <c r="C27" s="541"/>
      <c r="D27" s="541"/>
      <c r="E27" s="541"/>
      <c r="F27" s="541"/>
      <c r="G27" s="312"/>
      <c r="H27" s="354">
        <v>0</v>
      </c>
      <c r="I27" s="328"/>
      <c r="J27" s="354">
        <v>0</v>
      </c>
      <c r="K27" s="328"/>
    </row>
    <row r="28" spans="1:11" ht="17.25" customHeight="1">
      <c r="A28" s="541" t="s">
        <v>627</v>
      </c>
      <c r="B28" s="541"/>
      <c r="C28" s="541"/>
      <c r="D28" s="541"/>
      <c r="E28" s="541"/>
      <c r="F28" s="541"/>
      <c r="G28" s="312"/>
      <c r="H28" s="354">
        <v>0</v>
      </c>
      <c r="I28" s="328"/>
      <c r="J28" s="354">
        <v>0</v>
      </c>
      <c r="K28" s="328"/>
    </row>
    <row r="29" spans="1:11" ht="17.25" customHeight="1">
      <c r="A29" s="541" t="s">
        <v>628</v>
      </c>
      <c r="B29" s="541"/>
      <c r="C29" s="541"/>
      <c r="D29" s="541"/>
      <c r="E29" s="541"/>
      <c r="F29" s="541"/>
      <c r="G29" s="312"/>
      <c r="H29" s="354">
        <v>0</v>
      </c>
      <c r="I29" s="328"/>
      <c r="J29" s="354">
        <v>0</v>
      </c>
      <c r="K29" s="328"/>
    </row>
    <row r="30" spans="1:11" ht="17.25" customHeight="1">
      <c r="A30" s="541" t="s">
        <v>629</v>
      </c>
      <c r="B30" s="541"/>
      <c r="C30" s="541"/>
      <c r="D30" s="541"/>
      <c r="E30" s="541"/>
      <c r="F30" s="541"/>
      <c r="G30" s="312"/>
      <c r="H30" s="354">
        <v>0</v>
      </c>
      <c r="I30" s="328"/>
      <c r="J30" s="354">
        <v>0</v>
      </c>
      <c r="K30" s="328"/>
    </row>
    <row r="31" spans="1:11" ht="17.25" customHeight="1">
      <c r="A31" s="541" t="s">
        <v>630</v>
      </c>
      <c r="B31" s="541"/>
      <c r="C31" s="541"/>
      <c r="D31" s="541"/>
      <c r="E31" s="541"/>
      <c r="F31" s="541"/>
      <c r="G31" s="312"/>
      <c r="H31" s="354">
        <v>0</v>
      </c>
      <c r="I31" s="328"/>
      <c r="J31" s="354">
        <v>0</v>
      </c>
      <c r="K31" s="328"/>
    </row>
    <row r="32" spans="1:11" ht="17.25" customHeight="1">
      <c r="A32" s="541" t="s">
        <v>631</v>
      </c>
      <c r="B32" s="541"/>
      <c r="C32" s="541"/>
      <c r="D32" s="541"/>
      <c r="E32" s="541"/>
      <c r="F32" s="541"/>
      <c r="G32" s="312"/>
      <c r="H32" s="354">
        <v>0</v>
      </c>
      <c r="I32" s="328"/>
      <c r="J32" s="354">
        <v>0</v>
      </c>
      <c r="K32" s="328"/>
    </row>
    <row r="33" spans="1:11" ht="17.25" customHeight="1">
      <c r="A33" s="541" t="s">
        <v>632</v>
      </c>
      <c r="B33" s="541"/>
      <c r="C33" s="541"/>
      <c r="D33" s="541"/>
      <c r="E33" s="541"/>
      <c r="F33" s="541"/>
      <c r="G33" s="312"/>
      <c r="H33" s="354">
        <v>0</v>
      </c>
      <c r="I33" s="328"/>
      <c r="J33" s="354">
        <v>0</v>
      </c>
      <c r="K33" s="328"/>
    </row>
    <row r="34" spans="1:11" ht="17.25" customHeight="1">
      <c r="A34" s="541" t="s">
        <v>633</v>
      </c>
      <c r="B34" s="541"/>
      <c r="C34" s="541"/>
      <c r="D34" s="541"/>
      <c r="E34" s="541"/>
      <c r="F34" s="541"/>
      <c r="G34" s="312"/>
      <c r="H34" s="354">
        <v>0</v>
      </c>
      <c r="I34" s="328"/>
      <c r="J34" s="354">
        <v>0</v>
      </c>
      <c r="K34" s="328"/>
    </row>
    <row r="35" spans="1:11" ht="17.25" customHeight="1">
      <c r="A35" s="541" t="s">
        <v>634</v>
      </c>
      <c r="B35" s="541"/>
      <c r="C35" s="541"/>
      <c r="D35" s="541"/>
      <c r="E35" s="541"/>
      <c r="F35" s="541"/>
      <c r="G35" s="312"/>
      <c r="H35" s="356">
        <v>0</v>
      </c>
      <c r="I35" s="328"/>
      <c r="J35" s="356">
        <v>0</v>
      </c>
      <c r="K35" s="328"/>
    </row>
    <row r="36" spans="1:11">
      <c r="A36" s="312"/>
      <c r="B36" s="312"/>
      <c r="C36" s="312"/>
      <c r="D36" s="312"/>
      <c r="E36" s="312"/>
      <c r="F36" s="312"/>
      <c r="G36" s="312"/>
      <c r="H36" s="357"/>
      <c r="I36" s="328"/>
      <c r="J36" s="357"/>
      <c r="K36" s="328"/>
    </row>
    <row r="37" spans="1:11">
      <c r="A37" s="312"/>
      <c r="B37" s="312"/>
      <c r="C37" s="312"/>
      <c r="D37" s="312"/>
      <c r="E37" s="312"/>
      <c r="F37" s="312"/>
      <c r="G37" s="312"/>
      <c r="H37" s="358">
        <f>SUM(H20:H35)</f>
        <v>0</v>
      </c>
      <c r="I37" s="359" t="s">
        <v>612</v>
      </c>
      <c r="J37" s="358">
        <f>SUM(J20:J35)</f>
        <v>0</v>
      </c>
      <c r="K37" s="359" t="s">
        <v>612</v>
      </c>
    </row>
    <row r="38" spans="1:11">
      <c r="A38" s="312"/>
      <c r="B38" s="312"/>
      <c r="C38" s="312"/>
      <c r="D38" s="312"/>
      <c r="E38" s="312"/>
      <c r="F38" s="312"/>
      <c r="G38" s="312"/>
      <c r="H38" s="357"/>
      <c r="I38" s="328"/>
      <c r="J38" s="357"/>
      <c r="K38" s="328"/>
    </row>
    <row r="39" spans="1:11" ht="17.25" customHeight="1" thickBot="1">
      <c r="A39" s="542" t="s">
        <v>635</v>
      </c>
      <c r="B39" s="542"/>
      <c r="C39" s="542"/>
      <c r="D39" s="542"/>
      <c r="E39" s="542"/>
      <c r="F39" s="542"/>
      <c r="G39" s="312"/>
      <c r="H39" s="361">
        <f>H17-H37</f>
        <v>0</v>
      </c>
      <c r="I39" s="359" t="s">
        <v>612</v>
      </c>
      <c r="J39" s="361">
        <f>J17-J37</f>
        <v>0</v>
      </c>
      <c r="K39" s="359" t="s">
        <v>612</v>
      </c>
    </row>
    <row r="40" spans="1:11" ht="14.5" thickTop="1"/>
  </sheetData>
  <mergeCells count="26">
    <mergeCell ref="A12:F12"/>
    <mergeCell ref="A1:F1"/>
    <mergeCell ref="A7:F7"/>
    <mergeCell ref="A9:F9"/>
    <mergeCell ref="A11:F11"/>
    <mergeCell ref="A27:F27"/>
    <mergeCell ref="A13:F13"/>
    <mergeCell ref="A14:F14"/>
    <mergeCell ref="A15:F15"/>
    <mergeCell ref="A18:F18"/>
    <mergeCell ref="A20:F20"/>
    <mergeCell ref="A21:F21"/>
    <mergeCell ref="A22:F22"/>
    <mergeCell ref="A23:F23"/>
    <mergeCell ref="A24:F24"/>
    <mergeCell ref="A25:F25"/>
    <mergeCell ref="A26:F26"/>
    <mergeCell ref="A34:F34"/>
    <mergeCell ref="A35:F35"/>
    <mergeCell ref="A39:F39"/>
    <mergeCell ref="A28:F28"/>
    <mergeCell ref="A29:F29"/>
    <mergeCell ref="A30:F30"/>
    <mergeCell ref="A31:F31"/>
    <mergeCell ref="A32:F32"/>
    <mergeCell ref="A33:F33"/>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1BD6-EE51-4895-87A9-1CBA83EA5F44}">
  <dimension ref="A1:N69"/>
  <sheetViews>
    <sheetView topLeftCell="A2" workbookViewId="0">
      <selection activeCell="I15" sqref="I15"/>
    </sheetView>
  </sheetViews>
  <sheetFormatPr baseColWidth="10" defaultColWidth="11.453125" defaultRowHeight="14"/>
  <cols>
    <col min="1" max="1" width="4.54296875" style="306" customWidth="1"/>
    <col min="2" max="7" width="11.453125" style="306"/>
    <col min="8" max="8" width="15.1796875" style="306" customWidth="1"/>
    <col min="9" max="9" width="17.7265625" style="306" customWidth="1"/>
    <col min="10" max="10" width="2.7265625" style="309" customWidth="1"/>
    <col min="11" max="11" width="17.7265625" style="306" customWidth="1"/>
    <col min="12" max="12" width="2.7265625" style="309" customWidth="1"/>
    <col min="13" max="16384" width="11.453125" style="306"/>
  </cols>
  <sheetData>
    <row r="1" spans="1:12" s="312" customFormat="1" ht="17.25" customHeight="1">
      <c r="A1" s="547" t="s">
        <v>596</v>
      </c>
      <c r="B1" s="547"/>
      <c r="C1" s="547"/>
      <c r="D1" s="547"/>
      <c r="E1" s="547"/>
      <c r="F1" s="547"/>
      <c r="J1" s="328"/>
      <c r="L1" s="328"/>
    </row>
    <row r="2" spans="1:12" ht="15.5">
      <c r="A2" s="343" t="s">
        <v>548</v>
      </c>
      <c r="B2" s="342"/>
      <c r="C2" s="342"/>
      <c r="D2" s="342"/>
      <c r="E2" s="342"/>
      <c r="F2" s="342"/>
      <c r="J2" s="344"/>
      <c r="K2" s="344"/>
    </row>
    <row r="3" spans="1:12" ht="15.5">
      <c r="A3" s="343" t="s">
        <v>636</v>
      </c>
      <c r="B3" s="342"/>
      <c r="C3" s="342"/>
      <c r="D3" s="342"/>
      <c r="E3" s="342"/>
      <c r="F3" s="342"/>
      <c r="J3" s="344"/>
      <c r="K3" s="344"/>
    </row>
    <row r="4" spans="1:12" ht="15.5">
      <c r="A4" s="347" t="s">
        <v>547</v>
      </c>
      <c r="B4" s="362"/>
      <c r="C4" s="362"/>
      <c r="D4" s="362"/>
      <c r="E4" s="362"/>
      <c r="F4" s="362"/>
      <c r="G4" s="363"/>
      <c r="H4" s="363"/>
    </row>
    <row r="5" spans="1:12">
      <c r="B5" s="363"/>
      <c r="C5" s="363"/>
      <c r="D5" s="363"/>
      <c r="E5" s="363"/>
      <c r="F5" s="363"/>
      <c r="G5" s="363"/>
      <c r="H5" s="363"/>
      <c r="I5" s="349" t="s">
        <v>609</v>
      </c>
      <c r="J5" s="349"/>
      <c r="K5" s="349" t="s">
        <v>609</v>
      </c>
    </row>
    <row r="6" spans="1:12">
      <c r="I6" s="350"/>
      <c r="J6" s="349"/>
      <c r="K6" s="351" t="s">
        <v>610</v>
      </c>
    </row>
    <row r="7" spans="1:12" s="312" customFormat="1" ht="17.25" customHeight="1">
      <c r="A7" s="542" t="s">
        <v>637</v>
      </c>
      <c r="B7" s="542"/>
      <c r="C7" s="542"/>
      <c r="D7" s="542"/>
      <c r="E7" s="542"/>
      <c r="F7" s="542"/>
      <c r="I7" s="364"/>
      <c r="J7" s="359" t="s">
        <v>612</v>
      </c>
      <c r="K7" s="364"/>
      <c r="L7" s="359" t="s">
        <v>612</v>
      </c>
    </row>
    <row r="8" spans="1:12" s="312" customFormat="1" ht="17.25" customHeight="1">
      <c r="A8" s="541" t="s">
        <v>638</v>
      </c>
      <c r="B8" s="541"/>
      <c r="C8" s="541"/>
      <c r="D8" s="541"/>
      <c r="E8" s="541"/>
      <c r="F8" s="541"/>
      <c r="J8" s="328"/>
      <c r="L8" s="328"/>
    </row>
    <row r="9" spans="1:12" s="312" customFormat="1" ht="17.25" customHeight="1">
      <c r="B9" s="541" t="s">
        <v>639</v>
      </c>
      <c r="C9" s="541"/>
      <c r="D9" s="541"/>
      <c r="E9" s="541"/>
      <c r="F9" s="541"/>
      <c r="I9" s="354">
        <v>0</v>
      </c>
      <c r="J9" s="328"/>
      <c r="K9" s="354">
        <v>0</v>
      </c>
      <c r="L9" s="328"/>
    </row>
    <row r="10" spans="1:12" s="312" customFormat="1" ht="17.25" customHeight="1">
      <c r="B10" s="541" t="s">
        <v>640</v>
      </c>
      <c r="C10" s="541"/>
      <c r="D10" s="541"/>
      <c r="E10" s="541"/>
      <c r="F10" s="541"/>
      <c r="I10" s="354">
        <v>0</v>
      </c>
      <c r="J10" s="328"/>
      <c r="K10" s="354">
        <v>0</v>
      </c>
      <c r="L10" s="328"/>
    </row>
    <row r="11" spans="1:12" s="312" customFormat="1" ht="17.25" customHeight="1">
      <c r="B11" s="541" t="s">
        <v>641</v>
      </c>
      <c r="C11" s="541"/>
      <c r="D11" s="541"/>
      <c r="E11" s="541"/>
      <c r="F11" s="541"/>
      <c r="I11" s="354">
        <v>0</v>
      </c>
      <c r="J11" s="328"/>
      <c r="K11" s="354">
        <v>0</v>
      </c>
      <c r="L11" s="328"/>
    </row>
    <row r="12" spans="1:12" s="312" customFormat="1" ht="17.25" customHeight="1">
      <c r="B12" s="541" t="s">
        <v>642</v>
      </c>
      <c r="C12" s="541"/>
      <c r="D12" s="541"/>
      <c r="E12" s="541"/>
      <c r="F12" s="541"/>
      <c r="I12" s="354">
        <v>0</v>
      </c>
      <c r="J12" s="328"/>
      <c r="K12" s="354">
        <v>0</v>
      </c>
      <c r="L12" s="328"/>
    </row>
    <row r="13" spans="1:12" s="312" customFormat="1" ht="17.25" customHeight="1">
      <c r="B13" s="541" t="s">
        <v>643</v>
      </c>
      <c r="C13" s="541"/>
      <c r="D13" s="541"/>
      <c r="E13" s="541"/>
      <c r="F13" s="541"/>
      <c r="I13" s="356">
        <v>0</v>
      </c>
      <c r="J13" s="328"/>
      <c r="K13" s="356">
        <v>0</v>
      </c>
      <c r="L13" s="328"/>
    </row>
    <row r="14" spans="1:12">
      <c r="I14" s="360"/>
      <c r="K14" s="360"/>
    </row>
    <row r="15" spans="1:12" s="312" customFormat="1" ht="17.25" customHeight="1">
      <c r="I15" s="356">
        <f>SUM(I9:I13)</f>
        <v>0</v>
      </c>
      <c r="J15" s="328"/>
      <c r="K15" s="356">
        <f>SUM(K9:K13)</f>
        <v>0</v>
      </c>
      <c r="L15" s="328"/>
    </row>
    <row r="16" spans="1:12">
      <c r="A16" s="537" t="s">
        <v>644</v>
      </c>
      <c r="B16" s="537"/>
      <c r="C16" s="537"/>
      <c r="D16" s="537"/>
      <c r="E16" s="537"/>
      <c r="F16" s="537"/>
      <c r="I16" s="360"/>
      <c r="K16" s="360"/>
    </row>
    <row r="17" spans="1:12">
      <c r="B17" s="537" t="s">
        <v>645</v>
      </c>
      <c r="C17" s="537"/>
      <c r="D17" s="537"/>
      <c r="E17" s="537"/>
      <c r="F17" s="537"/>
      <c r="I17" s="365">
        <v>0</v>
      </c>
      <c r="K17" s="365">
        <v>0</v>
      </c>
    </row>
    <row r="18" spans="1:12">
      <c r="B18" s="537" t="s">
        <v>646</v>
      </c>
      <c r="C18" s="537"/>
      <c r="D18" s="537"/>
      <c r="E18" s="537"/>
      <c r="F18" s="537"/>
      <c r="I18" s="365">
        <v>0</v>
      </c>
      <c r="K18" s="365">
        <v>0</v>
      </c>
    </row>
    <row r="19" spans="1:12" ht="7" customHeight="1">
      <c r="I19" s="360"/>
      <c r="K19" s="360"/>
    </row>
    <row r="20" spans="1:12" s="312" customFormat="1" ht="17.25" customHeight="1">
      <c r="A20" s="541" t="s">
        <v>647</v>
      </c>
      <c r="B20" s="541"/>
      <c r="C20" s="541"/>
      <c r="D20" s="541"/>
      <c r="E20" s="541"/>
      <c r="F20" s="541"/>
      <c r="I20" s="354">
        <v>0</v>
      </c>
      <c r="J20" s="328"/>
      <c r="K20" s="354">
        <v>0</v>
      </c>
      <c r="L20" s="328"/>
    </row>
    <row r="21" spans="1:12" ht="7" customHeight="1">
      <c r="I21" s="360"/>
      <c r="K21" s="360"/>
    </row>
    <row r="22" spans="1:12" s="312" customFormat="1" ht="17.25" customHeight="1">
      <c r="A22" s="544" t="s">
        <v>648</v>
      </c>
      <c r="B22" s="544"/>
      <c r="C22" s="544"/>
      <c r="D22" s="544"/>
      <c r="E22" s="544"/>
      <c r="F22" s="544"/>
      <c r="I22" s="356">
        <v>0</v>
      </c>
      <c r="J22" s="328"/>
      <c r="K22" s="356">
        <v>0</v>
      </c>
      <c r="L22" s="328"/>
    </row>
    <row r="23" spans="1:12">
      <c r="I23" s="365"/>
      <c r="K23" s="365"/>
    </row>
    <row r="24" spans="1:12" ht="14.5" thickBot="1">
      <c r="I24" s="366">
        <f>I15+I17+I18+I20+I22</f>
        <v>0</v>
      </c>
      <c r="J24" s="349" t="s">
        <v>612</v>
      </c>
      <c r="K24" s="366">
        <f>K15+K17+K18+K20+K22</f>
        <v>0</v>
      </c>
      <c r="L24" s="349" t="s">
        <v>612</v>
      </c>
    </row>
    <row r="25" spans="1:12" ht="14.5" thickTop="1">
      <c r="I25" s="360"/>
      <c r="K25" s="360"/>
    </row>
    <row r="26" spans="1:12" s="312" customFormat="1" ht="17.25" customHeight="1">
      <c r="A26" s="542" t="s">
        <v>649</v>
      </c>
      <c r="B26" s="542"/>
      <c r="C26" s="542"/>
      <c r="D26" s="542"/>
      <c r="E26" s="542"/>
      <c r="F26" s="542"/>
      <c r="I26" s="357"/>
      <c r="J26" s="359" t="s">
        <v>612</v>
      </c>
      <c r="K26" s="357"/>
      <c r="L26" s="359" t="s">
        <v>612</v>
      </c>
    </row>
    <row r="27" spans="1:12" s="312" customFormat="1" ht="17.25" customHeight="1">
      <c r="A27" s="541" t="s">
        <v>638</v>
      </c>
      <c r="B27" s="541"/>
      <c r="C27" s="541"/>
      <c r="D27" s="541"/>
      <c r="E27" s="541"/>
      <c r="F27" s="541"/>
      <c r="I27" s="357"/>
      <c r="J27" s="328"/>
      <c r="K27" s="357"/>
      <c r="L27" s="328"/>
    </row>
    <row r="28" spans="1:12" s="312" customFormat="1" ht="17.25" customHeight="1">
      <c r="B28" s="541" t="s">
        <v>650</v>
      </c>
      <c r="C28" s="541"/>
      <c r="D28" s="541"/>
      <c r="E28" s="541"/>
      <c r="F28" s="541"/>
      <c r="I28" s="354">
        <v>0</v>
      </c>
      <c r="J28" s="328"/>
      <c r="K28" s="354">
        <v>0</v>
      </c>
      <c r="L28" s="328"/>
    </row>
    <row r="29" spans="1:12" s="312" customFormat="1" ht="17.25" customHeight="1">
      <c r="B29" s="541" t="s">
        <v>651</v>
      </c>
      <c r="C29" s="541"/>
      <c r="D29" s="541"/>
      <c r="E29" s="541"/>
      <c r="F29" s="541"/>
      <c r="I29" s="354">
        <v>0</v>
      </c>
      <c r="J29" s="328"/>
      <c r="K29" s="354">
        <v>0</v>
      </c>
      <c r="L29" s="328"/>
    </row>
    <row r="30" spans="1:12" s="312" customFormat="1" ht="17.25" customHeight="1">
      <c r="B30" s="541" t="s">
        <v>652</v>
      </c>
      <c r="C30" s="541"/>
      <c r="D30" s="541"/>
      <c r="E30" s="541"/>
      <c r="F30" s="541"/>
      <c r="I30" s="354">
        <v>0</v>
      </c>
      <c r="J30" s="328"/>
      <c r="K30" s="354">
        <v>0</v>
      </c>
      <c r="L30" s="328"/>
    </row>
    <row r="31" spans="1:12" s="312" customFormat="1" ht="17.25" customHeight="1">
      <c r="B31" s="541" t="s">
        <v>653</v>
      </c>
      <c r="C31" s="541"/>
      <c r="D31" s="541"/>
      <c r="E31" s="541"/>
      <c r="F31" s="541"/>
      <c r="I31" s="354">
        <v>0</v>
      </c>
      <c r="J31" s="328"/>
      <c r="K31" s="354">
        <v>0</v>
      </c>
      <c r="L31" s="328"/>
    </row>
    <row r="32" spans="1:12" s="312" customFormat="1" ht="17.25" customHeight="1">
      <c r="B32" s="541" t="s">
        <v>654</v>
      </c>
      <c r="C32" s="541"/>
      <c r="D32" s="541"/>
      <c r="E32" s="541"/>
      <c r="F32" s="541"/>
      <c r="G32" s="541"/>
      <c r="I32" s="354">
        <v>0</v>
      </c>
      <c r="J32" s="328"/>
      <c r="K32" s="354">
        <v>0</v>
      </c>
      <c r="L32" s="328"/>
    </row>
    <row r="33" spans="1:12">
      <c r="B33" s="537" t="s">
        <v>655</v>
      </c>
      <c r="C33" s="537"/>
      <c r="D33" s="537"/>
      <c r="E33" s="537"/>
      <c r="F33" s="537"/>
      <c r="G33" s="537"/>
      <c r="H33" s="537"/>
      <c r="I33" s="367">
        <v>0</v>
      </c>
      <c r="K33" s="367">
        <v>0</v>
      </c>
    </row>
    <row r="34" spans="1:12">
      <c r="I34" s="360"/>
      <c r="K34" s="360"/>
    </row>
    <row r="35" spans="1:12" s="312" customFormat="1" ht="17.25" customHeight="1">
      <c r="I35" s="354">
        <f>SUM(I28:I33)</f>
        <v>0</v>
      </c>
      <c r="J35" s="328"/>
      <c r="K35" s="354">
        <f>SUM(K28:K33)</f>
        <v>0</v>
      </c>
      <c r="L35" s="328"/>
    </row>
    <row r="36" spans="1:12">
      <c r="I36" s="360"/>
      <c r="K36" s="360"/>
    </row>
    <row r="37" spans="1:12">
      <c r="A37" s="537" t="s">
        <v>656</v>
      </c>
      <c r="B37" s="537"/>
      <c r="C37" s="537"/>
      <c r="D37" s="537"/>
      <c r="E37" s="537"/>
      <c r="F37" s="537"/>
      <c r="I37" s="365">
        <v>0</v>
      </c>
      <c r="K37" s="365">
        <v>0</v>
      </c>
    </row>
    <row r="38" spans="1:12" ht="7" customHeight="1">
      <c r="I38" s="360"/>
      <c r="K38" s="360"/>
    </row>
    <row r="39" spans="1:12">
      <c r="A39" s="537" t="s">
        <v>657</v>
      </c>
      <c r="B39" s="537"/>
      <c r="C39" s="537"/>
      <c r="D39" s="537"/>
      <c r="E39" s="537"/>
      <c r="F39" s="537"/>
      <c r="I39" s="365">
        <v>0</v>
      </c>
      <c r="K39" s="365">
        <v>0</v>
      </c>
    </row>
    <row r="40" spans="1:12" ht="7" customHeight="1">
      <c r="I40" s="360"/>
      <c r="K40" s="360"/>
    </row>
    <row r="41" spans="1:12">
      <c r="A41" s="537" t="s">
        <v>658</v>
      </c>
      <c r="B41" s="537"/>
      <c r="C41" s="537"/>
      <c r="D41" s="537"/>
      <c r="E41" s="537"/>
      <c r="F41" s="537"/>
      <c r="I41" s="365">
        <v>0</v>
      </c>
      <c r="K41" s="365">
        <v>0</v>
      </c>
    </row>
    <row r="42" spans="1:12" ht="7" customHeight="1">
      <c r="I42" s="360"/>
      <c r="K42" s="360"/>
    </row>
    <row r="43" spans="1:12">
      <c r="A43" s="537" t="s">
        <v>659</v>
      </c>
      <c r="B43" s="537"/>
      <c r="C43" s="537"/>
      <c r="D43" s="537"/>
      <c r="E43" s="537"/>
      <c r="F43" s="537"/>
      <c r="I43" s="367">
        <v>0</v>
      </c>
      <c r="K43" s="367">
        <v>0</v>
      </c>
    </row>
    <row r="44" spans="1:12">
      <c r="A44" s="368"/>
      <c r="B44" s="368"/>
      <c r="C44" s="368"/>
      <c r="D44" s="368"/>
      <c r="E44" s="368"/>
      <c r="F44" s="368"/>
      <c r="I44" s="365"/>
      <c r="K44" s="365"/>
    </row>
    <row r="45" spans="1:12" s="312" customFormat="1" ht="17.25" customHeight="1">
      <c r="I45" s="356">
        <f>I35+I37+I39+I41+I43</f>
        <v>0</v>
      </c>
      <c r="J45" s="328"/>
      <c r="K45" s="356">
        <f>K35+K37+K39+K41+K43</f>
        <v>0</v>
      </c>
      <c r="L45" s="328"/>
    </row>
    <row r="46" spans="1:12" s="312" customFormat="1" ht="17.25" customHeight="1">
      <c r="A46" s="542" t="s">
        <v>660</v>
      </c>
      <c r="B46" s="542"/>
      <c r="C46" s="542"/>
      <c r="D46" s="542"/>
      <c r="E46" s="542"/>
      <c r="F46" s="542"/>
      <c r="I46" s="357"/>
      <c r="J46" s="328"/>
      <c r="K46" s="357"/>
      <c r="L46" s="328"/>
    </row>
    <row r="47" spans="1:12" s="312" customFormat="1" ht="17.25" customHeight="1">
      <c r="A47" s="541" t="s">
        <v>661</v>
      </c>
      <c r="B47" s="541"/>
      <c r="C47" s="541"/>
      <c r="D47" s="541"/>
      <c r="E47" s="541"/>
      <c r="F47" s="541"/>
      <c r="I47" s="357"/>
      <c r="J47" s="328"/>
      <c r="K47" s="357"/>
      <c r="L47" s="328"/>
    </row>
    <row r="48" spans="1:12" s="312" customFormat="1" ht="17.25" customHeight="1">
      <c r="B48" s="541" t="s">
        <v>662</v>
      </c>
      <c r="C48" s="541"/>
      <c r="D48" s="541"/>
      <c r="E48" s="541"/>
      <c r="F48" s="541"/>
      <c r="I48" s="354">
        <v>0</v>
      </c>
      <c r="J48" s="328"/>
      <c r="K48" s="354">
        <v>0</v>
      </c>
      <c r="L48" s="328"/>
    </row>
    <row r="49" spans="1:14" s="312" customFormat="1" ht="17.25" customHeight="1">
      <c r="B49" s="544" t="s">
        <v>663</v>
      </c>
      <c r="C49" s="544"/>
      <c r="D49" s="544"/>
      <c r="E49" s="544"/>
      <c r="F49" s="544"/>
      <c r="I49" s="354">
        <v>0</v>
      </c>
      <c r="J49" s="328"/>
      <c r="K49" s="354">
        <v>0</v>
      </c>
      <c r="L49" s="328"/>
    </row>
    <row r="50" spans="1:14" s="312" customFormat="1" ht="17.25" customHeight="1">
      <c r="B50" s="541" t="s">
        <v>646</v>
      </c>
      <c r="C50" s="541"/>
      <c r="D50" s="541"/>
      <c r="E50" s="541"/>
      <c r="F50" s="541"/>
      <c r="I50" s="354">
        <v>0</v>
      </c>
      <c r="J50" s="328"/>
      <c r="K50" s="354">
        <v>0</v>
      </c>
      <c r="L50" s="328"/>
    </row>
    <row r="51" spans="1:14" s="312" customFormat="1" ht="17.25" customHeight="1">
      <c r="B51" s="541" t="s">
        <v>664</v>
      </c>
      <c r="C51" s="541"/>
      <c r="D51" s="541"/>
      <c r="E51" s="541"/>
      <c r="F51" s="541"/>
      <c r="I51" s="354">
        <v>0</v>
      </c>
      <c r="J51" s="328"/>
      <c r="K51" s="354">
        <v>0</v>
      </c>
      <c r="L51" s="328"/>
      <c r="N51" s="369"/>
    </row>
    <row r="52" spans="1:14" s="312" customFormat="1" ht="17.25" customHeight="1">
      <c r="B52" s="541" t="s">
        <v>665</v>
      </c>
      <c r="C52" s="541"/>
      <c r="D52" s="541"/>
      <c r="E52" s="541"/>
      <c r="F52" s="541"/>
      <c r="I52" s="354">
        <v>0</v>
      </c>
      <c r="J52" s="328"/>
      <c r="K52" s="354">
        <v>0</v>
      </c>
      <c r="L52" s="328"/>
    </row>
    <row r="53" spans="1:14" s="312" customFormat="1" ht="17.25" customHeight="1">
      <c r="B53" s="541" t="s">
        <v>666</v>
      </c>
      <c r="C53" s="541"/>
      <c r="D53" s="541"/>
      <c r="E53" s="541"/>
      <c r="F53" s="541"/>
      <c r="I53" s="354">
        <v>0</v>
      </c>
      <c r="J53" s="328"/>
      <c r="K53" s="354">
        <v>0</v>
      </c>
      <c r="L53" s="328"/>
    </row>
    <row r="54" spans="1:14" s="312" customFormat="1" ht="6.75" customHeight="1">
      <c r="I54" s="354">
        <v>0</v>
      </c>
      <c r="J54" s="328"/>
      <c r="K54" s="354">
        <v>0</v>
      </c>
      <c r="L54" s="328"/>
    </row>
    <row r="55" spans="1:14" s="312" customFormat="1" ht="17.25" customHeight="1">
      <c r="A55" s="544" t="s">
        <v>667</v>
      </c>
      <c r="B55" s="544"/>
      <c r="C55" s="544"/>
      <c r="D55" s="544"/>
      <c r="E55" s="544"/>
      <c r="F55" s="544"/>
      <c r="I55" s="354">
        <v>0</v>
      </c>
      <c r="J55" s="328"/>
      <c r="K55" s="354">
        <v>0</v>
      </c>
      <c r="L55" s="328"/>
    </row>
    <row r="56" spans="1:14" ht="6.75" customHeight="1">
      <c r="A56" s="370"/>
      <c r="B56" s="370"/>
      <c r="C56" s="370"/>
      <c r="D56" s="370"/>
      <c r="E56" s="370"/>
      <c r="F56" s="370"/>
      <c r="I56" s="360"/>
      <c r="K56" s="360"/>
    </row>
    <row r="57" spans="1:14" s="312" customFormat="1" ht="17.25" customHeight="1">
      <c r="A57" s="544" t="s">
        <v>668</v>
      </c>
      <c r="B57" s="544"/>
      <c r="C57" s="544"/>
      <c r="D57" s="544"/>
      <c r="E57" s="544"/>
      <c r="F57" s="544"/>
      <c r="I57" s="354">
        <v>0</v>
      </c>
      <c r="J57" s="328"/>
      <c r="K57" s="354">
        <v>0</v>
      </c>
      <c r="L57" s="328"/>
    </row>
    <row r="58" spans="1:14" s="312" customFormat="1" ht="6.75" customHeight="1">
      <c r="A58" s="371"/>
      <c r="B58" s="371"/>
      <c r="C58" s="371"/>
      <c r="D58" s="371"/>
      <c r="E58" s="371"/>
      <c r="F58" s="371"/>
      <c r="I58" s="354"/>
      <c r="J58" s="328"/>
      <c r="K58" s="354"/>
      <c r="L58" s="328"/>
    </row>
    <row r="59" spans="1:14" s="312" customFormat="1" ht="17.25" customHeight="1">
      <c r="A59" s="544" t="s">
        <v>669</v>
      </c>
      <c r="B59" s="544"/>
      <c r="C59" s="544"/>
      <c r="D59" s="544"/>
      <c r="E59" s="544"/>
      <c r="F59" s="544"/>
      <c r="I59" s="354"/>
      <c r="J59" s="328"/>
      <c r="K59" s="354"/>
      <c r="L59" s="328"/>
    </row>
    <row r="60" spans="1:14" s="312" customFormat="1" ht="16.5" customHeight="1">
      <c r="A60" s="371"/>
      <c r="B60" s="544" t="s">
        <v>670</v>
      </c>
      <c r="C60" s="544"/>
      <c r="D60" s="544"/>
      <c r="E60" s="544"/>
      <c r="F60" s="544"/>
      <c r="I60" s="354">
        <v>0</v>
      </c>
      <c r="J60" s="328"/>
      <c r="K60" s="354">
        <v>0</v>
      </c>
      <c r="L60" s="328"/>
    </row>
    <row r="61" spans="1:14" s="312" customFormat="1" ht="16.5" customHeight="1">
      <c r="A61" s="369"/>
      <c r="B61" s="544" t="s">
        <v>671</v>
      </c>
      <c r="C61" s="544"/>
      <c r="D61" s="544"/>
      <c r="E61" s="544"/>
      <c r="F61" s="544"/>
      <c r="I61" s="354">
        <v>0</v>
      </c>
      <c r="J61" s="328"/>
      <c r="K61" s="354">
        <v>0</v>
      </c>
      <c r="L61" s="328"/>
    </row>
    <row r="62" spans="1:14" s="312" customFormat="1" ht="17.25" customHeight="1">
      <c r="A62" s="369"/>
      <c r="B62" s="544" t="s">
        <v>672</v>
      </c>
      <c r="C62" s="544"/>
      <c r="D62" s="544"/>
      <c r="E62" s="544"/>
      <c r="F62" s="544"/>
      <c r="I62" s="356">
        <v>0</v>
      </c>
      <c r="J62" s="328"/>
      <c r="K62" s="356">
        <v>0</v>
      </c>
      <c r="L62" s="328"/>
    </row>
    <row r="63" spans="1:14" s="312" customFormat="1" ht="17.25" customHeight="1">
      <c r="I63" s="356">
        <f>I48+I49+I50+I51+I52+I53+I54+I55+I57+I61+I60+I62</f>
        <v>0</v>
      </c>
      <c r="J63" s="328"/>
      <c r="K63" s="356">
        <f>K48+K49+K50+K51+K52+K53+K54+K55+K57+K61+K60+K62</f>
        <v>0</v>
      </c>
      <c r="L63" s="328"/>
    </row>
    <row r="64" spans="1:14">
      <c r="I64" s="360"/>
      <c r="K64" s="360"/>
    </row>
    <row r="65" spans="1:12" s="312" customFormat="1" ht="17.25" customHeight="1" thickBot="1">
      <c r="I65" s="372">
        <f>I45+I63</f>
        <v>0</v>
      </c>
      <c r="J65" s="359" t="s">
        <v>612</v>
      </c>
      <c r="K65" s="372">
        <f>K45+K63</f>
        <v>0</v>
      </c>
      <c r="L65" s="359" t="s">
        <v>612</v>
      </c>
    </row>
    <row r="66" spans="1:12" ht="14.5" thickTop="1"/>
    <row r="67" spans="1:12">
      <c r="A67" s="546" t="s">
        <v>673</v>
      </c>
      <c r="B67" s="546"/>
      <c r="C67" s="546"/>
      <c r="D67" s="546"/>
      <c r="E67" s="546"/>
    </row>
    <row r="68" spans="1:12" ht="25" customHeight="1">
      <c r="A68" s="545"/>
      <c r="B68" s="545"/>
      <c r="C68" s="545"/>
      <c r="D68" s="545"/>
      <c r="E68" s="545"/>
      <c r="F68" s="543" t="s">
        <v>674</v>
      </c>
      <c r="G68" s="543"/>
    </row>
    <row r="69" spans="1:12" ht="25" customHeight="1">
      <c r="A69" s="545"/>
      <c r="B69" s="545"/>
      <c r="C69" s="545"/>
      <c r="D69" s="545"/>
      <c r="E69" s="545"/>
      <c r="F69" s="543" t="s">
        <v>674</v>
      </c>
      <c r="G69" s="543"/>
    </row>
  </sheetData>
  <mergeCells count="44">
    <mergeCell ref="A20:F20"/>
    <mergeCell ref="A1:F1"/>
    <mergeCell ref="A7:F7"/>
    <mergeCell ref="A8:F8"/>
    <mergeCell ref="B9:F9"/>
    <mergeCell ref="B10:F10"/>
    <mergeCell ref="B11:F11"/>
    <mergeCell ref="B12:F12"/>
    <mergeCell ref="B13:F13"/>
    <mergeCell ref="A16:F16"/>
    <mergeCell ref="B17:F17"/>
    <mergeCell ref="B18:F18"/>
    <mergeCell ref="A41:F41"/>
    <mergeCell ref="A22:F22"/>
    <mergeCell ref="A26:F26"/>
    <mergeCell ref="A27:F27"/>
    <mergeCell ref="B28:F28"/>
    <mergeCell ref="B29:F29"/>
    <mergeCell ref="B30:F30"/>
    <mergeCell ref="B31:F31"/>
    <mergeCell ref="B32:G32"/>
    <mergeCell ref="B33:H33"/>
    <mergeCell ref="A37:F37"/>
    <mergeCell ref="A39:F39"/>
    <mergeCell ref="A59:F59"/>
    <mergeCell ref="A43:F43"/>
    <mergeCell ref="A46:F46"/>
    <mergeCell ref="A47:F47"/>
    <mergeCell ref="B48:F48"/>
    <mergeCell ref="B49:F49"/>
    <mergeCell ref="B50:F50"/>
    <mergeCell ref="B51:F51"/>
    <mergeCell ref="B52:F52"/>
    <mergeCell ref="B53:F53"/>
    <mergeCell ref="A55:F55"/>
    <mergeCell ref="A57:F57"/>
    <mergeCell ref="A69:E69"/>
    <mergeCell ref="F69:G69"/>
    <mergeCell ref="B60:F60"/>
    <mergeCell ref="B61:F61"/>
    <mergeCell ref="B62:F62"/>
    <mergeCell ref="A67:E67"/>
    <mergeCell ref="A68:E68"/>
    <mergeCell ref="F68:G68"/>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C1B77-BDBA-47CF-87FE-0995E56BDEBC}">
  <dimension ref="A1:X58"/>
  <sheetViews>
    <sheetView topLeftCell="A18" workbookViewId="0">
      <selection activeCell="H10" sqref="H10"/>
    </sheetView>
  </sheetViews>
  <sheetFormatPr baseColWidth="10" defaultColWidth="11.453125" defaultRowHeight="15.5"/>
  <cols>
    <col min="1" max="1" width="42.81640625" style="342" customWidth="1"/>
    <col min="2" max="2" width="16.26953125" style="342" customWidth="1"/>
    <col min="3" max="3" width="0.81640625" style="342" customWidth="1"/>
    <col min="4" max="4" width="17.81640625" style="342" customWidth="1"/>
    <col min="5" max="5" width="0.81640625" style="342" customWidth="1"/>
    <col min="6" max="6" width="15.453125" style="342" bestFit="1" customWidth="1"/>
    <col min="7" max="7" width="0.81640625" style="342" customWidth="1"/>
    <col min="8" max="8" width="14.7265625" style="342" customWidth="1"/>
    <col min="9" max="9" width="0.81640625" style="342" customWidth="1"/>
    <col min="10" max="10" width="13" style="342" customWidth="1"/>
    <col min="11" max="11" width="0.81640625" style="342" customWidth="1"/>
    <col min="12" max="12" width="15" style="342" customWidth="1"/>
    <col min="13" max="13" width="0.81640625" style="342" customWidth="1"/>
    <col min="14" max="14" width="17.81640625" style="342" customWidth="1"/>
    <col min="15" max="15" width="0.81640625" style="342" customWidth="1"/>
    <col min="16" max="16" width="15" style="342" customWidth="1"/>
    <col min="17" max="17" width="0.81640625" style="342" customWidth="1"/>
    <col min="18" max="18" width="13.1796875" style="342" bestFit="1" customWidth="1"/>
    <col min="19" max="19" width="0.81640625" style="342" customWidth="1"/>
    <col min="20" max="20" width="11.7265625" style="342" bestFit="1" customWidth="1"/>
    <col min="21" max="21" width="0.81640625" style="342" customWidth="1"/>
    <col min="22" max="22" width="13.1796875" style="342" bestFit="1" customWidth="1"/>
    <col min="23" max="23" width="0.81640625" style="342" customWidth="1"/>
    <col min="24" max="24" width="11.7265625" style="342" bestFit="1" customWidth="1"/>
    <col min="25" max="16384" width="11.453125" style="342"/>
  </cols>
  <sheetData>
    <row r="1" spans="1:24">
      <c r="A1" s="373" t="s">
        <v>675</v>
      </c>
    </row>
    <row r="2" spans="1:24">
      <c r="A2" s="343" t="s">
        <v>549</v>
      </c>
    </row>
    <row r="3" spans="1:24">
      <c r="A3" s="343" t="s">
        <v>598</v>
      </c>
    </row>
    <row r="4" spans="1:24">
      <c r="A4" s="347" t="s">
        <v>547</v>
      </c>
    </row>
    <row r="5" spans="1:24">
      <c r="B5" s="374"/>
      <c r="C5" s="374"/>
      <c r="D5" s="374"/>
      <c r="E5" s="374"/>
      <c r="F5" s="374"/>
      <c r="G5" s="374"/>
      <c r="H5" s="374"/>
      <c r="I5" s="374"/>
      <c r="J5" s="374"/>
      <c r="K5" s="374"/>
      <c r="L5" s="374"/>
      <c r="M5" s="374"/>
      <c r="N5" s="374"/>
      <c r="O5" s="374"/>
      <c r="P5" s="374"/>
      <c r="Q5" s="374"/>
      <c r="R5" s="374"/>
      <c r="S5" s="374"/>
      <c r="T5" s="374"/>
      <c r="U5" s="374"/>
      <c r="V5" s="375" t="s">
        <v>676</v>
      </c>
      <c r="W5" s="376"/>
      <c r="X5" s="375" t="s">
        <v>676</v>
      </c>
    </row>
    <row r="6" spans="1:24">
      <c r="A6" s="344"/>
      <c r="B6" s="548" t="s">
        <v>677</v>
      </c>
      <c r="C6" s="548"/>
      <c r="D6" s="548"/>
      <c r="E6" s="548"/>
      <c r="F6" s="548"/>
      <c r="G6" s="548"/>
      <c r="H6" s="548"/>
      <c r="I6" s="548"/>
      <c r="J6" s="548"/>
      <c r="P6" s="548" t="s">
        <v>678</v>
      </c>
      <c r="Q6" s="548"/>
      <c r="R6" s="548"/>
      <c r="S6" s="548"/>
      <c r="T6" s="548"/>
      <c r="V6" s="377"/>
      <c r="W6" s="377"/>
      <c r="X6" s="377"/>
    </row>
    <row r="7" spans="1:24" s="378" customFormat="1" ht="52">
      <c r="B7" s="379" t="s">
        <v>679</v>
      </c>
      <c r="C7" s="379"/>
      <c r="D7" s="379" t="s">
        <v>680</v>
      </c>
      <c r="E7" s="379"/>
      <c r="F7" s="379" t="s">
        <v>681</v>
      </c>
      <c r="G7" s="379"/>
      <c r="H7" s="379" t="s">
        <v>682</v>
      </c>
      <c r="I7" s="379"/>
      <c r="J7" s="379" t="s">
        <v>683</v>
      </c>
      <c r="K7" s="379"/>
      <c r="L7" s="379" t="s">
        <v>684</v>
      </c>
      <c r="M7" s="379"/>
      <c r="N7" s="379" t="s">
        <v>685</v>
      </c>
      <c r="O7" s="379"/>
      <c r="P7" s="379" t="s">
        <v>670</v>
      </c>
      <c r="Q7" s="379"/>
      <c r="R7" s="379" t="s">
        <v>686</v>
      </c>
      <c r="S7" s="379"/>
      <c r="T7" s="379" t="s">
        <v>687</v>
      </c>
      <c r="U7" s="379"/>
      <c r="V7" s="377" t="s">
        <v>214</v>
      </c>
      <c r="W7" s="379"/>
      <c r="X7" s="377" t="s">
        <v>214</v>
      </c>
    </row>
    <row r="9" spans="1:24">
      <c r="A9" s="378" t="s">
        <v>688</v>
      </c>
      <c r="B9" s="380">
        <v>0</v>
      </c>
      <c r="C9" s="380"/>
      <c r="D9" s="380">
        <v>0</v>
      </c>
      <c r="E9" s="380"/>
      <c r="F9" s="380">
        <v>0</v>
      </c>
      <c r="G9" s="380"/>
      <c r="H9" s="380">
        <v>0</v>
      </c>
      <c r="I9" s="380"/>
      <c r="J9" s="380">
        <v>0</v>
      </c>
      <c r="K9" s="380"/>
      <c r="L9" s="380">
        <v>0</v>
      </c>
      <c r="M9" s="380"/>
      <c r="N9" s="380">
        <v>0</v>
      </c>
      <c r="O9" s="380"/>
      <c r="P9" s="380">
        <v>0</v>
      </c>
      <c r="Q9" s="380"/>
      <c r="R9" s="380">
        <v>0</v>
      </c>
      <c r="S9" s="380"/>
      <c r="T9" s="380">
        <v>0</v>
      </c>
      <c r="U9" s="380"/>
      <c r="V9" s="380">
        <f>SUM(B9:T9)</f>
        <v>0</v>
      </c>
      <c r="W9" s="380"/>
      <c r="X9" s="380">
        <v>0</v>
      </c>
    </row>
    <row r="10" spans="1:24">
      <c r="A10" s="378" t="s">
        <v>689</v>
      </c>
      <c r="B10" s="381">
        <v>0</v>
      </c>
      <c r="C10" s="380"/>
      <c r="D10" s="381">
        <v>0</v>
      </c>
      <c r="E10" s="380"/>
      <c r="F10" s="381">
        <v>0</v>
      </c>
      <c r="G10" s="380"/>
      <c r="H10" s="381">
        <v>0</v>
      </c>
      <c r="I10" s="380"/>
      <c r="J10" s="381">
        <v>0</v>
      </c>
      <c r="K10" s="380"/>
      <c r="L10" s="381">
        <v>0</v>
      </c>
      <c r="M10" s="380"/>
      <c r="N10" s="381">
        <v>0</v>
      </c>
      <c r="O10" s="380"/>
      <c r="P10" s="381">
        <v>0</v>
      </c>
      <c r="Q10" s="380"/>
      <c r="R10" s="381">
        <v>0</v>
      </c>
      <c r="S10" s="380"/>
      <c r="T10" s="381">
        <v>0</v>
      </c>
      <c r="U10" s="380"/>
      <c r="V10" s="380">
        <f>SUM(B10:T10)</f>
        <v>0</v>
      </c>
      <c r="W10" s="380"/>
      <c r="X10" s="381">
        <v>0</v>
      </c>
    </row>
    <row r="11" spans="1:24">
      <c r="A11" s="378" t="s">
        <v>690</v>
      </c>
      <c r="B11" s="380">
        <f>SUM(B9:B10)</f>
        <v>0</v>
      </c>
      <c r="C11" s="380"/>
      <c r="D11" s="380">
        <f>SUM(D9:D10)</f>
        <v>0</v>
      </c>
      <c r="E11" s="380"/>
      <c r="F11" s="380">
        <f>SUM(F9:F10)</f>
        <v>0</v>
      </c>
      <c r="G11" s="380"/>
      <c r="H11" s="380">
        <f>SUM(H9:H10)</f>
        <v>0</v>
      </c>
      <c r="I11" s="380"/>
      <c r="J11" s="380">
        <f>SUM(J9:J10)</f>
        <v>0</v>
      </c>
      <c r="K11" s="380"/>
      <c r="L11" s="380">
        <f>SUM(L9:L10)</f>
        <v>0</v>
      </c>
      <c r="M11" s="380"/>
      <c r="N11" s="380">
        <f>SUM(N9:N10)</f>
        <v>0</v>
      </c>
      <c r="O11" s="380"/>
      <c r="P11" s="380">
        <f>SUM(P9:P10)</f>
        <v>0</v>
      </c>
      <c r="Q11" s="380"/>
      <c r="R11" s="380">
        <f>SUM(R9:R10)</f>
        <v>0</v>
      </c>
      <c r="S11" s="380"/>
      <c r="T11" s="380">
        <f>SUM(T9:T10)</f>
        <v>0</v>
      </c>
      <c r="U11" s="380"/>
      <c r="V11" s="380">
        <f>SUM(V9:V10)</f>
        <v>0</v>
      </c>
      <c r="W11" s="380"/>
      <c r="X11" s="380">
        <f>SUM(X9:X10)</f>
        <v>0</v>
      </c>
    </row>
    <row r="12" spans="1:24">
      <c r="A12" s="378"/>
      <c r="B12" s="382"/>
      <c r="C12" s="382"/>
      <c r="D12" s="382"/>
      <c r="E12" s="382"/>
      <c r="F12" s="382"/>
      <c r="G12" s="382"/>
      <c r="H12" s="382"/>
      <c r="I12" s="382"/>
      <c r="J12" s="382"/>
      <c r="K12" s="382"/>
      <c r="L12" s="382"/>
      <c r="M12" s="382"/>
      <c r="N12" s="382"/>
      <c r="O12" s="382"/>
      <c r="P12" s="382"/>
      <c r="Q12" s="382"/>
      <c r="R12" s="382"/>
      <c r="S12" s="382"/>
      <c r="T12" s="382"/>
      <c r="U12" s="382"/>
      <c r="V12" s="382"/>
      <c r="W12" s="382"/>
      <c r="X12" s="383"/>
    </row>
    <row r="13" spans="1:24" ht="26.5">
      <c r="A13" s="384" t="s">
        <v>691</v>
      </c>
      <c r="B13" s="385"/>
      <c r="C13" s="380"/>
      <c r="D13" s="385"/>
      <c r="E13" s="380"/>
      <c r="F13" s="385"/>
      <c r="G13" s="380"/>
      <c r="H13" s="385"/>
      <c r="I13" s="380"/>
      <c r="J13" s="385"/>
      <c r="K13" s="380"/>
      <c r="L13" s="385"/>
      <c r="M13" s="380"/>
      <c r="N13" s="380">
        <v>0</v>
      </c>
      <c r="O13" s="380"/>
      <c r="P13" s="380">
        <v>0</v>
      </c>
      <c r="Q13" s="380"/>
      <c r="R13" s="380">
        <v>0</v>
      </c>
      <c r="S13" s="380"/>
      <c r="T13" s="380">
        <v>0</v>
      </c>
      <c r="U13" s="380"/>
      <c r="V13" s="380">
        <f t="shared" ref="V13:V27" si="0">SUM(B13:T13)</f>
        <v>0</v>
      </c>
      <c r="W13" s="380"/>
      <c r="X13" s="380">
        <v>0</v>
      </c>
    </row>
    <row r="14" spans="1:24">
      <c r="A14" s="378" t="s">
        <v>692</v>
      </c>
      <c r="B14" s="385"/>
      <c r="C14" s="380"/>
      <c r="D14" s="385"/>
      <c r="E14" s="380"/>
      <c r="F14" s="385"/>
      <c r="G14" s="380"/>
      <c r="H14" s="385"/>
      <c r="I14" s="380"/>
      <c r="J14" s="385"/>
      <c r="K14" s="380"/>
      <c r="L14" s="385"/>
      <c r="M14" s="380"/>
      <c r="N14" s="385"/>
      <c r="O14" s="380"/>
      <c r="P14" s="385"/>
      <c r="Q14" s="380"/>
      <c r="R14" s="385"/>
      <c r="S14" s="380"/>
      <c r="T14" s="385"/>
      <c r="U14" s="380"/>
      <c r="V14" s="385"/>
      <c r="W14" s="380"/>
      <c r="X14" s="385"/>
    </row>
    <row r="15" spans="1:24">
      <c r="A15" s="383" t="s">
        <v>693</v>
      </c>
      <c r="B15" s="380">
        <v>0</v>
      </c>
      <c r="C15" s="380"/>
      <c r="D15" s="380">
        <v>0</v>
      </c>
      <c r="E15" s="380"/>
      <c r="F15" s="380">
        <v>0</v>
      </c>
      <c r="G15" s="380"/>
      <c r="H15" s="380">
        <v>0</v>
      </c>
      <c r="I15" s="380"/>
      <c r="J15" s="380">
        <v>0</v>
      </c>
      <c r="K15" s="380"/>
      <c r="L15" s="385"/>
      <c r="M15" s="380"/>
      <c r="N15" s="385"/>
      <c r="O15" s="380"/>
      <c r="P15" s="385"/>
      <c r="Q15" s="380"/>
      <c r="R15" s="385"/>
      <c r="S15" s="380"/>
      <c r="T15" s="380">
        <v>0</v>
      </c>
      <c r="U15" s="380"/>
      <c r="V15" s="380">
        <f t="shared" si="0"/>
        <v>0</v>
      </c>
      <c r="W15" s="380"/>
      <c r="X15" s="380">
        <v>0</v>
      </c>
    </row>
    <row r="16" spans="1:24">
      <c r="A16" s="383" t="s">
        <v>694</v>
      </c>
      <c r="B16" s="380">
        <v>0</v>
      </c>
      <c r="C16" s="380"/>
      <c r="D16" s="385"/>
      <c r="E16" s="380"/>
      <c r="F16" s="380">
        <v>0</v>
      </c>
      <c r="G16" s="380"/>
      <c r="H16" s="385"/>
      <c r="I16" s="380"/>
      <c r="J16" s="385"/>
      <c r="K16" s="380"/>
      <c r="L16" s="385"/>
      <c r="M16" s="380"/>
      <c r="N16" s="385"/>
      <c r="O16" s="380"/>
      <c r="P16" s="385"/>
      <c r="Q16" s="380"/>
      <c r="R16" s="385"/>
      <c r="S16" s="380"/>
      <c r="T16" s="380">
        <v>0</v>
      </c>
      <c r="U16" s="380"/>
      <c r="V16" s="380">
        <f t="shared" si="0"/>
        <v>0</v>
      </c>
      <c r="W16" s="380"/>
      <c r="X16" s="380">
        <v>0</v>
      </c>
    </row>
    <row r="17" spans="1:24">
      <c r="A17" s="383" t="s">
        <v>695</v>
      </c>
      <c r="B17" s="380">
        <v>0</v>
      </c>
      <c r="C17" s="380"/>
      <c r="D17" s="380">
        <v>0</v>
      </c>
      <c r="E17" s="380"/>
      <c r="F17" s="380">
        <v>0</v>
      </c>
      <c r="G17" s="380"/>
      <c r="H17" s="380">
        <v>0</v>
      </c>
      <c r="I17" s="380"/>
      <c r="J17" s="380">
        <v>0</v>
      </c>
      <c r="K17" s="380"/>
      <c r="L17" s="385"/>
      <c r="M17" s="380"/>
      <c r="N17" s="385"/>
      <c r="O17" s="380"/>
      <c r="P17" s="385"/>
      <c r="Q17" s="380"/>
      <c r="R17" s="385"/>
      <c r="S17" s="380"/>
      <c r="T17" s="380">
        <v>0</v>
      </c>
      <c r="U17" s="380"/>
      <c r="V17" s="380">
        <f t="shared" si="0"/>
        <v>0</v>
      </c>
      <c r="W17" s="380"/>
      <c r="X17" s="380">
        <v>0</v>
      </c>
    </row>
    <row r="18" spans="1:24">
      <c r="A18" s="383" t="s">
        <v>696</v>
      </c>
      <c r="B18" s="385"/>
      <c r="C18" s="380"/>
      <c r="D18" s="385"/>
      <c r="E18" s="380"/>
      <c r="F18" s="380">
        <v>0</v>
      </c>
      <c r="G18" s="380"/>
      <c r="H18" s="385"/>
      <c r="I18" s="380"/>
      <c r="J18" s="385"/>
      <c r="K18" s="380"/>
      <c r="L18" s="385"/>
      <c r="M18" s="380"/>
      <c r="N18" s="385"/>
      <c r="O18" s="380"/>
      <c r="P18" s="385"/>
      <c r="Q18" s="380"/>
      <c r="R18" s="385"/>
      <c r="S18" s="380"/>
      <c r="T18" s="380">
        <v>0</v>
      </c>
      <c r="U18" s="380"/>
      <c r="V18" s="380">
        <f t="shared" si="0"/>
        <v>0</v>
      </c>
      <c r="W18" s="380"/>
      <c r="X18" s="380">
        <v>0</v>
      </c>
    </row>
    <row r="19" spans="1:24">
      <c r="A19" s="378" t="s">
        <v>697</v>
      </c>
      <c r="B19" s="385"/>
      <c r="C19" s="380"/>
      <c r="D19" s="385"/>
      <c r="E19" s="380"/>
      <c r="F19" s="385"/>
      <c r="G19" s="380"/>
      <c r="H19" s="385"/>
      <c r="I19" s="380"/>
      <c r="J19" s="385"/>
      <c r="K19" s="380"/>
      <c r="L19" s="385"/>
      <c r="M19" s="380"/>
      <c r="N19" s="385"/>
      <c r="O19" s="380"/>
      <c r="P19" s="385"/>
      <c r="Q19" s="380"/>
      <c r="R19" s="385"/>
      <c r="S19" s="380"/>
      <c r="T19" s="385"/>
      <c r="U19" s="380"/>
      <c r="V19" s="385"/>
      <c r="W19" s="380"/>
      <c r="X19" s="385"/>
    </row>
    <row r="20" spans="1:24">
      <c r="A20" s="383" t="s">
        <v>698</v>
      </c>
      <c r="B20" s="386">
        <v>0</v>
      </c>
      <c r="C20" s="386"/>
      <c r="D20" s="386">
        <v>0</v>
      </c>
      <c r="E20" s="386"/>
      <c r="F20" s="387"/>
      <c r="G20" s="386"/>
      <c r="H20" s="387"/>
      <c r="I20" s="386"/>
      <c r="J20" s="386">
        <v>0</v>
      </c>
      <c r="K20" s="386"/>
      <c r="L20" s="387"/>
      <c r="M20" s="386"/>
      <c r="N20" s="380">
        <v>0</v>
      </c>
      <c r="O20" s="386"/>
      <c r="P20" s="387"/>
      <c r="Q20" s="386"/>
      <c r="R20" s="387"/>
      <c r="S20" s="386"/>
      <c r="T20" s="380">
        <v>0</v>
      </c>
      <c r="U20" s="386"/>
      <c r="V20" s="380">
        <f>SUM(B20:T20)</f>
        <v>0</v>
      </c>
      <c r="W20" s="386"/>
      <c r="X20" s="380">
        <v>0</v>
      </c>
    </row>
    <row r="21" spans="1:24">
      <c r="A21" s="383" t="s">
        <v>699</v>
      </c>
      <c r="B21" s="387"/>
      <c r="C21" s="386"/>
      <c r="D21" s="387"/>
      <c r="E21" s="386"/>
      <c r="F21" s="387"/>
      <c r="G21" s="386"/>
      <c r="H21" s="387"/>
      <c r="I21" s="386"/>
      <c r="J21" s="387"/>
      <c r="K21" s="386"/>
      <c r="L21" s="387"/>
      <c r="M21" s="386"/>
      <c r="N21" s="380">
        <v>0</v>
      </c>
      <c r="O21" s="386"/>
      <c r="P21" s="387"/>
      <c r="Q21" s="386"/>
      <c r="R21" s="387"/>
      <c r="S21" s="386"/>
      <c r="T21" s="380">
        <v>0</v>
      </c>
      <c r="U21" s="386"/>
      <c r="V21" s="380">
        <f>SUM(B21:T21)</f>
        <v>0</v>
      </c>
      <c r="W21" s="386"/>
      <c r="X21" s="380"/>
    </row>
    <row r="22" spans="1:24">
      <c r="A22" s="383" t="s">
        <v>700</v>
      </c>
      <c r="B22" s="387"/>
      <c r="C22" s="386"/>
      <c r="D22" s="387"/>
      <c r="E22" s="386"/>
      <c r="F22" s="387"/>
      <c r="G22" s="386"/>
      <c r="H22" s="387"/>
      <c r="I22" s="386"/>
      <c r="J22" s="387"/>
      <c r="K22" s="386"/>
      <c r="L22" s="387"/>
      <c r="M22" s="386"/>
      <c r="N22" s="380">
        <v>0</v>
      </c>
      <c r="O22" s="386"/>
      <c r="P22" s="387"/>
      <c r="Q22" s="386"/>
      <c r="R22" s="387"/>
      <c r="S22" s="386"/>
      <c r="T22" s="380">
        <v>0</v>
      </c>
      <c r="U22" s="386"/>
      <c r="V22" s="380">
        <f t="shared" si="0"/>
        <v>0</v>
      </c>
      <c r="W22" s="386"/>
      <c r="X22" s="380">
        <v>0</v>
      </c>
    </row>
    <row r="23" spans="1:24">
      <c r="A23" s="383" t="s">
        <v>701</v>
      </c>
      <c r="B23" s="387"/>
      <c r="C23" s="386"/>
      <c r="D23" s="387"/>
      <c r="E23" s="386"/>
      <c r="F23" s="387"/>
      <c r="G23" s="386"/>
      <c r="H23" s="387"/>
      <c r="I23" s="386"/>
      <c r="J23" s="387"/>
      <c r="K23" s="386"/>
      <c r="L23" s="387"/>
      <c r="M23" s="386"/>
      <c r="N23" s="380">
        <v>0</v>
      </c>
      <c r="O23" s="386"/>
      <c r="P23" s="387"/>
      <c r="Q23" s="386"/>
      <c r="R23" s="386">
        <v>0</v>
      </c>
      <c r="S23" s="386"/>
      <c r="T23" s="380">
        <v>0</v>
      </c>
      <c r="U23" s="386"/>
      <c r="V23" s="380">
        <f t="shared" si="0"/>
        <v>0</v>
      </c>
      <c r="W23" s="386"/>
      <c r="X23" s="380">
        <v>0</v>
      </c>
    </row>
    <row r="24" spans="1:24">
      <c r="A24" s="383" t="s">
        <v>702</v>
      </c>
      <c r="B24" s="387"/>
      <c r="C24" s="386"/>
      <c r="D24" s="387"/>
      <c r="E24" s="386"/>
      <c r="F24" s="387"/>
      <c r="G24" s="386"/>
      <c r="H24" s="387"/>
      <c r="I24" s="386"/>
      <c r="J24" s="387"/>
      <c r="K24" s="386"/>
      <c r="L24" s="387"/>
      <c r="M24" s="386"/>
      <c r="N24" s="380">
        <v>0</v>
      </c>
      <c r="O24" s="386"/>
      <c r="P24" s="387"/>
      <c r="Q24" s="386"/>
      <c r="R24" s="387"/>
      <c r="S24" s="386"/>
      <c r="T24" s="380">
        <v>0</v>
      </c>
      <c r="U24" s="386"/>
      <c r="V24" s="380">
        <f>SUM(B24:T24)</f>
        <v>0</v>
      </c>
      <c r="W24" s="386"/>
      <c r="X24" s="380">
        <v>0</v>
      </c>
    </row>
    <row r="25" spans="1:24" ht="26.25" customHeight="1">
      <c r="A25" s="388" t="s">
        <v>703</v>
      </c>
      <c r="B25" s="387"/>
      <c r="C25" s="386"/>
      <c r="D25" s="387"/>
      <c r="E25" s="386"/>
      <c r="F25" s="387"/>
      <c r="G25" s="386"/>
      <c r="H25" s="387"/>
      <c r="I25" s="386"/>
      <c r="J25" s="387"/>
      <c r="K25" s="386"/>
      <c r="L25" s="387"/>
      <c r="M25" s="386"/>
      <c r="N25" s="380">
        <v>0</v>
      </c>
      <c r="O25" s="386"/>
      <c r="P25" s="387"/>
      <c r="Q25" s="386"/>
      <c r="R25" s="387"/>
      <c r="S25" s="386"/>
      <c r="T25" s="380">
        <v>0</v>
      </c>
      <c r="U25" s="386"/>
      <c r="V25" s="380">
        <f>SUM(B25:T25)</f>
        <v>0</v>
      </c>
      <c r="W25" s="386"/>
      <c r="X25" s="380">
        <v>0</v>
      </c>
    </row>
    <row r="26" spans="1:24">
      <c r="A26" s="384" t="s">
        <v>684</v>
      </c>
      <c r="B26" s="387"/>
      <c r="C26" s="386"/>
      <c r="D26" s="387"/>
      <c r="E26" s="386"/>
      <c r="F26" s="387"/>
      <c r="G26" s="386"/>
      <c r="H26" s="387"/>
      <c r="I26" s="386"/>
      <c r="J26" s="387"/>
      <c r="K26" s="386"/>
      <c r="L26" s="386">
        <v>0</v>
      </c>
      <c r="M26" s="386"/>
      <c r="N26" s="385"/>
      <c r="O26" s="386"/>
      <c r="P26" s="387"/>
      <c r="Q26" s="386"/>
      <c r="R26" s="387"/>
      <c r="S26" s="386"/>
      <c r="T26" s="380">
        <v>0</v>
      </c>
      <c r="U26" s="386"/>
      <c r="V26" s="380">
        <f t="shared" si="0"/>
        <v>0</v>
      </c>
      <c r="W26" s="386"/>
      <c r="X26" s="380">
        <v>0</v>
      </c>
    </row>
    <row r="27" spans="1:24">
      <c r="A27" s="378" t="s">
        <v>704</v>
      </c>
      <c r="B27" s="387"/>
      <c r="C27" s="386"/>
      <c r="D27" s="387"/>
      <c r="E27" s="386"/>
      <c r="F27" s="387"/>
      <c r="G27" s="386"/>
      <c r="H27" s="387"/>
      <c r="I27" s="386"/>
      <c r="J27" s="387"/>
      <c r="K27" s="386"/>
      <c r="L27" s="389">
        <v>0</v>
      </c>
      <c r="M27" s="386"/>
      <c r="N27" s="381">
        <v>0</v>
      </c>
      <c r="O27" s="386"/>
      <c r="P27" s="389">
        <v>0</v>
      </c>
      <c r="Q27" s="386"/>
      <c r="R27" s="389">
        <v>0</v>
      </c>
      <c r="S27" s="386"/>
      <c r="T27" s="381">
        <v>0</v>
      </c>
      <c r="U27" s="386"/>
      <c r="V27" s="381">
        <f t="shared" si="0"/>
        <v>0</v>
      </c>
      <c r="W27" s="386"/>
      <c r="X27" s="381">
        <v>0</v>
      </c>
    </row>
    <row r="28" spans="1:24" ht="16" thickBot="1">
      <c r="A28" s="378" t="s">
        <v>705</v>
      </c>
      <c r="B28" s="390">
        <f>B11+B15+B16-B17-B20</f>
        <v>0</v>
      </c>
      <c r="C28" s="380"/>
      <c r="D28" s="390">
        <f>D11+D15-D17-D20</f>
        <v>0</v>
      </c>
      <c r="E28" s="380"/>
      <c r="F28" s="390">
        <f>F11+F15+F16-F17+F18</f>
        <v>0</v>
      </c>
      <c r="G28" s="380"/>
      <c r="H28" s="390">
        <f>H11+H15-H17</f>
        <v>0</v>
      </c>
      <c r="I28" s="380"/>
      <c r="J28" s="390">
        <f>J11+J15-J17-J20</f>
        <v>0</v>
      </c>
      <c r="K28" s="380"/>
      <c r="L28" s="390">
        <f>SUM(L11:L27)</f>
        <v>0</v>
      </c>
      <c r="M28" s="380"/>
      <c r="N28" s="390">
        <f>SUM(N11:N27)</f>
        <v>0</v>
      </c>
      <c r="O28" s="380"/>
      <c r="P28" s="390">
        <f>SUM(P11:P27)</f>
        <v>0</v>
      </c>
      <c r="Q28" s="380"/>
      <c r="R28" s="390">
        <f>SUM(R11:R27)</f>
        <v>0</v>
      </c>
      <c r="S28" s="380"/>
      <c r="T28" s="390">
        <f>SUM(T11:T27)</f>
        <v>0</v>
      </c>
      <c r="U28" s="380"/>
      <c r="V28" s="390">
        <f>SUM(V11:V27)</f>
        <v>0</v>
      </c>
      <c r="W28" s="380"/>
      <c r="X28" s="390">
        <f>SUM(X11:X27)</f>
        <v>0</v>
      </c>
    </row>
    <row r="29" spans="1:24" ht="16" thickTop="1">
      <c r="A29" s="383"/>
      <c r="B29" s="383"/>
      <c r="C29" s="383"/>
      <c r="D29" s="383"/>
      <c r="E29" s="383"/>
      <c r="F29" s="383"/>
      <c r="G29" s="383"/>
      <c r="H29" s="383"/>
      <c r="I29" s="383"/>
      <c r="J29" s="383"/>
      <c r="K29" s="383"/>
      <c r="L29" s="383"/>
      <c r="M29" s="383"/>
      <c r="N29" s="383"/>
      <c r="O29" s="383"/>
      <c r="P29" s="383"/>
      <c r="Q29" s="383"/>
      <c r="R29" s="383"/>
      <c r="S29" s="383"/>
      <c r="T29" s="383"/>
      <c r="U29" s="383"/>
      <c r="W29" s="383"/>
    </row>
    <row r="30" spans="1:24" ht="11.25" customHeight="1">
      <c r="A30" s="383"/>
      <c r="B30" s="383"/>
      <c r="C30" s="383"/>
      <c r="D30" s="383"/>
      <c r="E30" s="383"/>
      <c r="F30" s="383"/>
      <c r="G30" s="383"/>
      <c r="H30" s="383"/>
      <c r="I30" s="383"/>
      <c r="J30" s="383"/>
      <c r="K30" s="383"/>
      <c r="L30" s="383"/>
      <c r="M30" s="383"/>
      <c r="N30" s="383"/>
      <c r="O30" s="383"/>
      <c r="P30" s="383"/>
      <c r="Q30" s="383"/>
      <c r="R30" s="383"/>
      <c r="S30" s="383"/>
      <c r="T30" s="383"/>
      <c r="U30" s="383"/>
      <c r="W30" s="383"/>
    </row>
    <row r="31" spans="1:24" ht="11.25" customHeight="1">
      <c r="A31" s="383"/>
      <c r="B31" s="383"/>
      <c r="C31" s="383"/>
      <c r="D31" s="383"/>
      <c r="E31" s="383"/>
      <c r="F31" s="383"/>
      <c r="G31" s="383"/>
      <c r="H31" s="383"/>
      <c r="I31" s="383"/>
      <c r="J31" s="383"/>
      <c r="K31" s="383"/>
      <c r="L31" s="383"/>
      <c r="M31" s="383"/>
      <c r="N31" s="383"/>
      <c r="O31" s="383"/>
      <c r="P31" s="383"/>
      <c r="Q31" s="383"/>
      <c r="R31" s="383"/>
      <c r="S31" s="383"/>
      <c r="T31" s="383"/>
      <c r="U31" s="383"/>
      <c r="W31" s="383"/>
    </row>
    <row r="32" spans="1:24" ht="11.25" customHeight="1">
      <c r="A32" s="383"/>
      <c r="B32" s="383"/>
      <c r="C32" s="383"/>
      <c r="D32" s="383"/>
      <c r="E32" s="383"/>
      <c r="F32" s="383"/>
      <c r="G32" s="383"/>
      <c r="H32" s="383"/>
      <c r="I32" s="383"/>
      <c r="J32" s="383"/>
      <c r="K32" s="383"/>
      <c r="L32" s="383"/>
      <c r="M32" s="383"/>
      <c r="N32" s="383"/>
      <c r="O32" s="383"/>
      <c r="P32" s="383"/>
      <c r="Q32" s="383"/>
      <c r="R32" s="383"/>
      <c r="S32" s="383"/>
      <c r="T32" s="383"/>
      <c r="U32" s="383"/>
      <c r="W32" s="383"/>
    </row>
    <row r="33" spans="1:23" ht="11.25" customHeight="1">
      <c r="A33" s="383"/>
      <c r="B33" s="383"/>
      <c r="C33" s="383"/>
      <c r="D33" s="383"/>
      <c r="E33" s="383"/>
      <c r="F33" s="383"/>
      <c r="G33" s="383"/>
      <c r="H33" s="383"/>
      <c r="I33" s="383"/>
      <c r="J33" s="383"/>
      <c r="K33" s="383"/>
      <c r="L33" s="383"/>
      <c r="M33" s="383"/>
      <c r="N33" s="383"/>
      <c r="O33" s="383"/>
      <c r="P33" s="383"/>
      <c r="Q33" s="383"/>
      <c r="R33" s="383"/>
      <c r="S33" s="383"/>
      <c r="T33" s="383"/>
      <c r="U33" s="383"/>
      <c r="W33" s="383"/>
    </row>
    <row r="34" spans="1:23" ht="11.25" customHeight="1">
      <c r="A34" s="383"/>
      <c r="B34" s="383"/>
      <c r="C34" s="383"/>
      <c r="D34" s="383"/>
      <c r="E34" s="383"/>
      <c r="F34" s="383"/>
      <c r="G34" s="383"/>
      <c r="H34" s="383"/>
      <c r="I34" s="383"/>
      <c r="J34" s="383"/>
      <c r="K34" s="383"/>
      <c r="L34" s="383"/>
      <c r="M34" s="383"/>
      <c r="N34" s="383"/>
      <c r="O34" s="383"/>
      <c r="P34" s="383"/>
      <c r="Q34" s="383"/>
      <c r="R34" s="383"/>
      <c r="S34" s="383"/>
      <c r="T34" s="383"/>
      <c r="U34" s="383"/>
      <c r="W34" s="383"/>
    </row>
    <row r="35" spans="1:23" ht="11.25" customHeight="1">
      <c r="A35" s="383"/>
      <c r="B35" s="383"/>
      <c r="C35" s="383"/>
      <c r="D35" s="383"/>
      <c r="E35" s="383"/>
      <c r="F35" s="383"/>
      <c r="G35" s="383"/>
      <c r="H35" s="383"/>
      <c r="I35" s="383"/>
      <c r="J35" s="383"/>
      <c r="K35" s="383"/>
      <c r="L35" s="383"/>
      <c r="M35" s="383"/>
      <c r="N35" s="383"/>
      <c r="O35" s="383"/>
      <c r="P35" s="383"/>
      <c r="Q35" s="383"/>
      <c r="R35" s="383"/>
      <c r="S35" s="383"/>
      <c r="T35" s="383"/>
      <c r="U35" s="383"/>
      <c r="W35" s="383"/>
    </row>
    <row r="36" spans="1:23" ht="11.25" customHeight="1">
      <c r="A36" s="383"/>
      <c r="B36" s="383"/>
      <c r="C36" s="383"/>
      <c r="D36" s="383"/>
      <c r="E36" s="383"/>
      <c r="F36" s="383"/>
      <c r="G36" s="383"/>
      <c r="H36" s="383"/>
      <c r="I36" s="383"/>
      <c r="J36" s="383"/>
      <c r="K36" s="383"/>
      <c r="L36" s="383"/>
      <c r="M36" s="383"/>
      <c r="N36" s="383"/>
      <c r="O36" s="383"/>
      <c r="P36" s="383"/>
      <c r="Q36" s="383"/>
      <c r="R36" s="383"/>
      <c r="S36" s="383"/>
      <c r="T36" s="383"/>
      <c r="U36" s="383"/>
      <c r="W36" s="383"/>
    </row>
    <row r="37" spans="1:23" ht="11.25" customHeight="1">
      <c r="A37" s="383"/>
      <c r="B37" s="383"/>
      <c r="C37" s="383"/>
      <c r="D37" s="383"/>
      <c r="E37" s="383"/>
      <c r="F37" s="383"/>
      <c r="G37" s="383"/>
      <c r="H37" s="383"/>
      <c r="I37" s="383"/>
      <c r="J37" s="383"/>
      <c r="K37" s="383"/>
      <c r="L37" s="383"/>
      <c r="M37" s="383"/>
      <c r="N37" s="383"/>
      <c r="O37" s="383"/>
      <c r="P37" s="383"/>
      <c r="Q37" s="383"/>
      <c r="R37" s="383"/>
      <c r="S37" s="383"/>
      <c r="T37" s="383"/>
      <c r="U37" s="383"/>
      <c r="W37" s="383"/>
    </row>
    <row r="38" spans="1:23" ht="11.25" customHeight="1"/>
    <row r="39" spans="1:23" ht="11.25" customHeight="1"/>
    <row r="40" spans="1:23" ht="11.25" customHeight="1"/>
    <row r="41" spans="1:23" ht="11.25" customHeight="1"/>
    <row r="42" spans="1:23" ht="11.25" customHeight="1"/>
    <row r="43" spans="1:23" ht="11.25" customHeight="1"/>
    <row r="44" spans="1:23" ht="11.25" customHeight="1"/>
    <row r="45" spans="1:23" ht="11.25" customHeight="1"/>
    <row r="46" spans="1:23" ht="11.25" customHeight="1"/>
    <row r="47" spans="1:23" ht="11.25" customHeight="1"/>
    <row r="48" spans="1:23" ht="11.25" customHeight="1"/>
    <row r="49" s="342" customFormat="1" ht="11.25" customHeight="1"/>
    <row r="50" s="342" customFormat="1" ht="11.25" customHeight="1"/>
    <row r="51" s="342" customFormat="1" ht="11.25" customHeight="1"/>
    <row r="52" s="342" customFormat="1" ht="11.25" customHeight="1"/>
    <row r="53" s="342" customFormat="1" ht="11.25" customHeight="1"/>
    <row r="54" s="342" customFormat="1" ht="11.25" customHeight="1"/>
    <row r="55" s="342" customFormat="1" ht="11.25" customHeight="1"/>
    <row r="56" s="342" customFormat="1" ht="11.25" customHeight="1"/>
    <row r="57" s="342" customFormat="1" ht="11.25" customHeight="1"/>
    <row r="58" s="342" customFormat="1" ht="11.25" customHeight="1"/>
  </sheetData>
  <mergeCells count="2">
    <mergeCell ref="B6:J6"/>
    <mergeCell ref="P6:T6"/>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FB83-496D-4FA2-9EC9-6071219D0A80}">
  <dimension ref="A1:H34"/>
  <sheetViews>
    <sheetView topLeftCell="A35" workbookViewId="0">
      <selection activeCell="K13" sqref="K13"/>
    </sheetView>
  </sheetViews>
  <sheetFormatPr baseColWidth="10" defaultColWidth="11.453125" defaultRowHeight="14"/>
  <cols>
    <col min="1" max="2" width="11.453125" style="306"/>
    <col min="3" max="3" width="17" style="306" customWidth="1"/>
    <col min="4" max="4" width="6" style="306" customWidth="1"/>
    <col min="5" max="5" width="17.7265625" style="306" customWidth="1"/>
    <col min="6" max="6" width="4.7265625" style="306" customWidth="1"/>
    <col min="7" max="7" width="17.7265625" style="306" customWidth="1"/>
    <col min="8" max="8" width="4.7265625" style="306" customWidth="1"/>
    <col min="9" max="16384" width="11.453125" style="306"/>
  </cols>
  <sheetData>
    <row r="1" spans="1:8" ht="15.5">
      <c r="A1" s="539" t="s">
        <v>596</v>
      </c>
      <c r="B1" s="539"/>
      <c r="C1" s="539"/>
      <c r="D1" s="539"/>
      <c r="E1" s="539"/>
    </row>
    <row r="2" spans="1:8" ht="15.5">
      <c r="A2" s="343" t="s">
        <v>550</v>
      </c>
      <c r="B2" s="343"/>
      <c r="C2" s="343"/>
      <c r="D2" s="342"/>
      <c r="E2" s="342"/>
    </row>
    <row r="3" spans="1:8" ht="15.5">
      <c r="A3" s="540" t="s">
        <v>598</v>
      </c>
      <c r="B3" s="540"/>
      <c r="C3" s="540"/>
      <c r="D3" s="540"/>
      <c r="E3" s="342"/>
    </row>
    <row r="4" spans="1:8" ht="15.5">
      <c r="A4" s="347" t="s">
        <v>547</v>
      </c>
      <c r="B4" s="342"/>
      <c r="C4" s="342"/>
      <c r="D4" s="342"/>
      <c r="E4" s="342"/>
    </row>
    <row r="5" spans="1:8">
      <c r="E5" s="349" t="s">
        <v>609</v>
      </c>
      <c r="F5" s="349"/>
      <c r="G5" s="349" t="s">
        <v>706</v>
      </c>
      <c r="H5" s="309"/>
    </row>
    <row r="6" spans="1:8">
      <c r="E6" s="350"/>
      <c r="F6" s="349"/>
      <c r="G6" s="351" t="s">
        <v>610</v>
      </c>
      <c r="H6" s="309"/>
    </row>
    <row r="7" spans="1:8">
      <c r="E7" s="352"/>
      <c r="F7" s="349" t="s">
        <v>612</v>
      </c>
      <c r="G7" s="352"/>
      <c r="H7" s="349" t="s">
        <v>612</v>
      </c>
    </row>
    <row r="8" spans="1:8">
      <c r="A8" s="306" t="s">
        <v>707</v>
      </c>
      <c r="E8" s="360"/>
      <c r="G8" s="360"/>
    </row>
    <row r="9" spans="1:8">
      <c r="A9" s="306" t="s">
        <v>708</v>
      </c>
      <c r="E9" s="360"/>
      <c r="G9" s="360"/>
    </row>
    <row r="10" spans="1:8">
      <c r="E10" s="360"/>
      <c r="G10" s="360"/>
    </row>
    <row r="11" spans="1:8">
      <c r="E11" s="360"/>
      <c r="G11" s="360"/>
    </row>
    <row r="12" spans="1:8">
      <c r="E12" s="360"/>
      <c r="G12" s="360"/>
    </row>
    <row r="13" spans="1:8">
      <c r="A13" s="306" t="s">
        <v>709</v>
      </c>
      <c r="E13" s="360"/>
      <c r="G13" s="360"/>
    </row>
    <row r="14" spans="1:8">
      <c r="A14" s="306" t="s">
        <v>708</v>
      </c>
      <c r="E14" s="360"/>
      <c r="G14" s="360"/>
    </row>
    <row r="15" spans="1:8">
      <c r="E15" s="360"/>
      <c r="G15" s="360"/>
    </row>
    <row r="16" spans="1:8">
      <c r="E16" s="360"/>
      <c r="G16" s="360"/>
    </row>
    <row r="17" spans="1:8">
      <c r="E17" s="360"/>
      <c r="G17" s="360"/>
    </row>
    <row r="18" spans="1:8">
      <c r="A18" s="306" t="s">
        <v>710</v>
      </c>
      <c r="E18" s="360"/>
      <c r="G18" s="360"/>
    </row>
    <row r="19" spans="1:8">
      <c r="A19" s="306" t="s">
        <v>708</v>
      </c>
      <c r="E19" s="360"/>
      <c r="G19" s="360"/>
    </row>
    <row r="20" spans="1:8">
      <c r="E20" s="360"/>
      <c r="G20" s="360"/>
    </row>
    <row r="21" spans="1:8">
      <c r="E21" s="360"/>
      <c r="G21" s="360"/>
    </row>
    <row r="22" spans="1:8">
      <c r="A22" s="391"/>
      <c r="B22" s="391"/>
      <c r="C22" s="391"/>
      <c r="D22" s="391"/>
      <c r="E22" s="392"/>
      <c r="F22" s="391"/>
      <c r="G22" s="392"/>
      <c r="H22" s="391"/>
    </row>
    <row r="23" spans="1:8" ht="7" customHeight="1">
      <c r="E23" s="360"/>
      <c r="G23" s="360"/>
    </row>
    <row r="24" spans="1:8" ht="30" customHeight="1">
      <c r="A24" s="538" t="s">
        <v>711</v>
      </c>
      <c r="B24" s="538"/>
      <c r="C24" s="538"/>
      <c r="E24" s="360"/>
      <c r="G24" s="360"/>
    </row>
    <row r="25" spans="1:8">
      <c r="A25" s="306" t="s">
        <v>712</v>
      </c>
      <c r="E25" s="360"/>
      <c r="G25" s="360"/>
    </row>
    <row r="26" spans="1:8" ht="30.75" customHeight="1">
      <c r="A26" s="538" t="s">
        <v>713</v>
      </c>
      <c r="B26" s="538"/>
      <c r="C26" s="538"/>
      <c r="E26" s="360"/>
      <c r="G26" s="360"/>
    </row>
    <row r="27" spans="1:8">
      <c r="A27" s="391"/>
      <c r="B27" s="391"/>
      <c r="C27" s="391"/>
      <c r="D27" s="391"/>
      <c r="E27" s="392"/>
      <c r="F27" s="391"/>
      <c r="G27" s="392"/>
      <c r="H27" s="391"/>
    </row>
    <row r="28" spans="1:8" ht="7" customHeight="1">
      <c r="E28" s="360"/>
      <c r="G28" s="360"/>
    </row>
    <row r="29" spans="1:8" ht="30.75" customHeight="1">
      <c r="A29" s="538" t="s">
        <v>714</v>
      </c>
      <c r="B29" s="538"/>
      <c r="C29" s="538"/>
      <c r="E29" s="360"/>
      <c r="G29" s="360"/>
    </row>
    <row r="30" spans="1:8" ht="14.5" thickBot="1">
      <c r="A30" s="393"/>
      <c r="B30" s="393"/>
      <c r="C30" s="393"/>
      <c r="D30" s="393"/>
      <c r="E30" s="394"/>
      <c r="F30" s="393"/>
      <c r="G30" s="394"/>
      <c r="H30" s="393"/>
    </row>
    <row r="32" spans="1:8">
      <c r="A32" s="306" t="s">
        <v>715</v>
      </c>
    </row>
    <row r="33" spans="2:2">
      <c r="B33" s="306" t="s">
        <v>639</v>
      </c>
    </row>
    <row r="34" spans="2:2">
      <c r="B34" s="306" t="s">
        <v>708</v>
      </c>
    </row>
  </sheetData>
  <mergeCells count="5">
    <mergeCell ref="A1:E1"/>
    <mergeCell ref="A3:D3"/>
    <mergeCell ref="A24:C24"/>
    <mergeCell ref="A26:C26"/>
    <mergeCell ref="A29:C29"/>
  </mergeCells>
  <pageMargins left="0.7" right="0.7" top="0.75" bottom="0.75" header="0.3" footer="0.3"/>
  <headerFooter>
    <oddHeader>&amp;C&amp;"Calibri"&amp;10&amp;K000000 Unclassified&amp;1#_x000D_</oddHeader>
    <oddFooter>&amp;C_x000D_&amp;1#&amp;"Calibri"&amp;10&amp;K000000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4E34C-53C5-4E0F-BBBE-72EBB57C2D32}">
  <dimension ref="A1:N31"/>
  <sheetViews>
    <sheetView topLeftCell="A30" workbookViewId="0">
      <selection activeCell="O15" sqref="O15"/>
    </sheetView>
  </sheetViews>
  <sheetFormatPr baseColWidth="10" defaultColWidth="11.453125" defaultRowHeight="14"/>
  <cols>
    <col min="1" max="1" width="4.54296875" style="306" customWidth="1"/>
    <col min="2" max="5" width="11.453125" style="306"/>
    <col min="6" max="6" width="2.7265625" style="306" customWidth="1"/>
    <col min="7" max="7" width="11.453125" style="306"/>
    <col min="8" max="8" width="2.7265625" style="306" customWidth="1"/>
    <col min="9" max="9" width="11.453125" style="306"/>
    <col min="10" max="10" width="2.7265625" style="306" customWidth="1"/>
    <col min="11" max="11" width="11.453125" style="306"/>
    <col min="12" max="12" width="2.7265625" style="306" customWidth="1"/>
    <col min="13" max="13" width="11.453125" style="306"/>
    <col min="14" max="14" width="2.7265625" style="306" customWidth="1"/>
    <col min="15" max="16384" width="11.453125" style="306"/>
  </cols>
  <sheetData>
    <row r="1" spans="1:14" ht="15.5">
      <c r="A1" s="373" t="s">
        <v>596</v>
      </c>
      <c r="B1" s="342"/>
      <c r="C1" s="342"/>
      <c r="D1" s="342"/>
      <c r="E1" s="342"/>
    </row>
    <row r="2" spans="1:14" ht="15.5">
      <c r="A2" s="540" t="s">
        <v>551</v>
      </c>
      <c r="B2" s="540"/>
      <c r="C2" s="540"/>
      <c r="D2" s="540"/>
      <c r="E2" s="540"/>
    </row>
    <row r="3" spans="1:14" ht="15.5">
      <c r="A3" s="343" t="s">
        <v>598</v>
      </c>
      <c r="B3" s="343"/>
      <c r="C3" s="343"/>
      <c r="D3" s="343"/>
      <c r="E3" s="343"/>
      <c r="J3" s="395"/>
      <c r="K3" s="395"/>
      <c r="L3" s="395"/>
      <c r="M3" s="395"/>
      <c r="N3" s="395"/>
    </row>
    <row r="4" spans="1:14" ht="15.5">
      <c r="A4" s="347" t="s">
        <v>547</v>
      </c>
      <c r="B4" s="343"/>
      <c r="C4" s="343"/>
      <c r="D4" s="343"/>
      <c r="E4" s="343"/>
      <c r="J4" s="395"/>
      <c r="K4" s="395"/>
      <c r="L4" s="395"/>
      <c r="M4" s="395"/>
      <c r="N4" s="395"/>
    </row>
    <row r="6" spans="1:14">
      <c r="A6" s="349">
        <v>1</v>
      </c>
      <c r="B6" s="344" t="s">
        <v>716</v>
      </c>
    </row>
    <row r="7" spans="1:14">
      <c r="A7" s="349"/>
      <c r="B7" s="550" t="s">
        <v>708</v>
      </c>
      <c r="C7" s="550"/>
      <c r="D7" s="550"/>
      <c r="E7" s="550"/>
      <c r="F7" s="550"/>
      <c r="G7" s="550"/>
      <c r="H7" s="550"/>
      <c r="I7" s="550"/>
      <c r="J7" s="550"/>
      <c r="K7" s="550"/>
      <c r="L7" s="550"/>
      <c r="M7" s="550"/>
      <c r="N7" s="550"/>
    </row>
    <row r="8" spans="1:14">
      <c r="A8" s="309"/>
    </row>
    <row r="9" spans="1:14">
      <c r="A9" s="349">
        <v>2</v>
      </c>
      <c r="B9" s="344" t="s">
        <v>717</v>
      </c>
    </row>
    <row r="10" spans="1:14" ht="28.5" customHeight="1">
      <c r="A10" s="309"/>
      <c r="B10" s="550" t="s">
        <v>718</v>
      </c>
      <c r="C10" s="550"/>
      <c r="D10" s="550"/>
      <c r="E10" s="550"/>
      <c r="F10" s="550"/>
      <c r="G10" s="550"/>
      <c r="H10" s="550"/>
      <c r="I10" s="550"/>
      <c r="J10" s="550"/>
      <c r="K10" s="550"/>
      <c r="L10" s="550"/>
      <c r="M10" s="550"/>
      <c r="N10" s="550"/>
    </row>
    <row r="11" spans="1:14">
      <c r="A11" s="309"/>
      <c r="B11" s="396"/>
      <c r="C11" s="396"/>
      <c r="D11" s="396"/>
      <c r="E11" s="396"/>
      <c r="F11" s="396"/>
      <c r="G11" s="396"/>
      <c r="H11" s="396"/>
      <c r="I11" s="396"/>
      <c r="J11" s="396"/>
      <c r="K11" s="396"/>
      <c r="L11" s="396"/>
      <c r="M11" s="396"/>
      <c r="N11" s="396"/>
    </row>
    <row r="12" spans="1:14">
      <c r="A12" s="349" t="s">
        <v>719</v>
      </c>
      <c r="B12" s="344" t="s">
        <v>720</v>
      </c>
      <c r="C12" s="396"/>
      <c r="D12" s="396"/>
      <c r="E12" s="396"/>
      <c r="F12" s="396"/>
      <c r="G12" s="396"/>
      <c r="H12" s="396"/>
      <c r="I12" s="396"/>
      <c r="J12" s="396"/>
      <c r="K12" s="396"/>
      <c r="L12" s="396"/>
      <c r="M12" s="396"/>
      <c r="N12" s="396"/>
    </row>
    <row r="13" spans="1:14" ht="60" customHeight="1">
      <c r="A13" s="309"/>
      <c r="B13" s="549" t="s">
        <v>721</v>
      </c>
      <c r="C13" s="549"/>
      <c r="D13" s="549"/>
      <c r="E13" s="549"/>
      <c r="F13" s="549"/>
      <c r="G13" s="549"/>
      <c r="H13" s="549"/>
      <c r="I13" s="549"/>
      <c r="J13" s="549"/>
      <c r="K13" s="549"/>
      <c r="L13" s="549"/>
      <c r="M13" s="549"/>
      <c r="N13" s="549"/>
    </row>
    <row r="14" spans="1:14" ht="7" customHeight="1">
      <c r="A14" s="309"/>
      <c r="B14" s="397"/>
      <c r="C14" s="397"/>
      <c r="D14" s="397"/>
      <c r="E14" s="397"/>
      <c r="F14" s="397"/>
      <c r="G14" s="397"/>
      <c r="H14" s="397"/>
      <c r="I14" s="397"/>
      <c r="J14" s="397"/>
      <c r="K14" s="397"/>
      <c r="L14" s="397"/>
      <c r="M14" s="397"/>
      <c r="N14" s="397"/>
    </row>
    <row r="15" spans="1:14" ht="14.25" customHeight="1">
      <c r="A15" s="309"/>
      <c r="B15" s="551" t="s">
        <v>722</v>
      </c>
      <c r="C15" s="551"/>
      <c r="D15" s="551"/>
      <c r="E15" s="551"/>
      <c r="F15" s="551"/>
      <c r="G15" s="551"/>
      <c r="H15" s="551"/>
      <c r="I15" s="551"/>
      <c r="J15" s="551"/>
      <c r="K15" s="551"/>
      <c r="L15" s="551"/>
      <c r="M15" s="551"/>
      <c r="N15" s="551"/>
    </row>
    <row r="16" spans="1:14" ht="7" customHeight="1">
      <c r="A16" s="309"/>
      <c r="B16" s="398"/>
      <c r="C16" s="398"/>
      <c r="D16" s="398"/>
      <c r="E16" s="398"/>
      <c r="F16" s="398"/>
      <c r="G16" s="398"/>
      <c r="H16" s="398"/>
      <c r="I16" s="398"/>
      <c r="J16" s="398"/>
      <c r="K16" s="398"/>
      <c r="L16" s="398"/>
      <c r="M16" s="398"/>
      <c r="N16" s="398"/>
    </row>
    <row r="17" spans="1:14" ht="14.25" customHeight="1">
      <c r="A17" s="309"/>
      <c r="B17" s="551" t="s">
        <v>723</v>
      </c>
      <c r="C17" s="551"/>
      <c r="D17" s="551"/>
      <c r="E17" s="551"/>
      <c r="F17" s="551"/>
      <c r="G17" s="551"/>
      <c r="H17" s="551"/>
      <c r="I17" s="551"/>
      <c r="J17" s="551"/>
      <c r="K17" s="551"/>
      <c r="L17" s="551"/>
      <c r="M17" s="551"/>
      <c r="N17" s="551"/>
    </row>
    <row r="18" spans="1:14">
      <c r="A18" s="309"/>
    </row>
    <row r="19" spans="1:14">
      <c r="A19" s="349" t="s">
        <v>724</v>
      </c>
      <c r="B19" s="344" t="s">
        <v>725</v>
      </c>
    </row>
    <row r="20" spans="1:14" ht="57" customHeight="1">
      <c r="A20" s="309"/>
      <c r="B20" s="549" t="s">
        <v>726</v>
      </c>
      <c r="C20" s="549"/>
      <c r="D20" s="549"/>
      <c r="E20" s="549"/>
      <c r="F20" s="549"/>
      <c r="G20" s="549"/>
      <c r="H20" s="549"/>
      <c r="I20" s="549"/>
      <c r="J20" s="549"/>
      <c r="K20" s="549"/>
      <c r="L20" s="549"/>
      <c r="M20" s="549"/>
      <c r="N20" s="549"/>
    </row>
    <row r="21" spans="1:14">
      <c r="A21" s="309"/>
    </row>
    <row r="22" spans="1:14">
      <c r="A22" s="349" t="s">
        <v>727</v>
      </c>
      <c r="B22" s="344" t="s">
        <v>728</v>
      </c>
    </row>
    <row r="23" spans="1:14" ht="171.75" customHeight="1">
      <c r="A23" s="309"/>
      <c r="B23" s="549" t="s">
        <v>729</v>
      </c>
      <c r="C23" s="549"/>
      <c r="D23" s="549"/>
      <c r="E23" s="549"/>
      <c r="F23" s="549"/>
      <c r="G23" s="549"/>
      <c r="H23" s="549"/>
      <c r="I23" s="549"/>
      <c r="J23" s="549"/>
      <c r="K23" s="549"/>
      <c r="L23" s="549"/>
      <c r="M23" s="549"/>
      <c r="N23" s="549"/>
    </row>
    <row r="24" spans="1:14" ht="6.75" customHeight="1">
      <c r="A24" s="309"/>
      <c r="B24" s="397"/>
      <c r="C24" s="397"/>
      <c r="D24" s="397"/>
      <c r="E24" s="397"/>
      <c r="F24" s="397"/>
      <c r="G24" s="397"/>
      <c r="H24" s="397"/>
      <c r="I24" s="397"/>
      <c r="J24" s="397"/>
      <c r="K24" s="397"/>
      <c r="L24" s="397"/>
      <c r="M24" s="397"/>
      <c r="N24" s="397"/>
    </row>
    <row r="25" spans="1:14">
      <c r="A25" s="309"/>
    </row>
    <row r="26" spans="1:14">
      <c r="A26" s="349" t="s">
        <v>730</v>
      </c>
      <c r="B26" s="344" t="s">
        <v>731</v>
      </c>
    </row>
    <row r="27" spans="1:14" ht="42.75" customHeight="1">
      <c r="A27" s="309"/>
      <c r="B27" s="549" t="s">
        <v>732</v>
      </c>
      <c r="C27" s="549"/>
      <c r="D27" s="549"/>
      <c r="E27" s="549"/>
      <c r="F27" s="549"/>
      <c r="G27" s="549"/>
      <c r="H27" s="549"/>
      <c r="I27" s="549"/>
      <c r="J27" s="549"/>
      <c r="K27" s="549"/>
      <c r="L27" s="549"/>
      <c r="M27" s="549"/>
      <c r="N27" s="549"/>
    </row>
    <row r="28" spans="1:14">
      <c r="A28" s="309"/>
    </row>
    <row r="29" spans="1:14">
      <c r="A29" s="349" t="s">
        <v>733</v>
      </c>
      <c r="B29" s="344" t="s">
        <v>734</v>
      </c>
    </row>
    <row r="30" spans="1:14" ht="28.5" customHeight="1">
      <c r="A30" s="309"/>
      <c r="B30" s="549" t="s">
        <v>735</v>
      </c>
      <c r="C30" s="549"/>
      <c r="D30" s="549"/>
      <c r="E30" s="549"/>
      <c r="F30" s="549"/>
      <c r="G30" s="549"/>
      <c r="H30" s="549"/>
      <c r="I30" s="549"/>
      <c r="J30" s="549"/>
      <c r="K30" s="549"/>
      <c r="L30" s="549"/>
      <c r="M30" s="549"/>
      <c r="N30" s="549"/>
    </row>
    <row r="31" spans="1:14">
      <c r="A31" s="309"/>
    </row>
  </sheetData>
  <mergeCells count="10">
    <mergeCell ref="B20:N20"/>
    <mergeCell ref="B23:N23"/>
    <mergeCell ref="B27:N27"/>
    <mergeCell ref="B30:N30"/>
    <mergeCell ref="A2:E2"/>
    <mergeCell ref="B7:N7"/>
    <mergeCell ref="B10:N10"/>
    <mergeCell ref="B13:N13"/>
    <mergeCell ref="B15:N15"/>
    <mergeCell ref="B17:N17"/>
  </mergeCells>
  <pageMargins left="0.7" right="0.7" top="0.75" bottom="0.75" header="0.3" footer="0.3"/>
  <headerFooter>
    <oddHeader>&amp;C&amp;"Calibri"&amp;10&amp;K000000 Unclassified&amp;1#_x000D_</oddHead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9842116-8d0c-4cf9-85c1-7ada7372bf70">
      <UserInfo>
        <DisplayName/>
        <AccountId xsi:nil="true"/>
        <AccountType/>
      </UserInfo>
    </SharedWithUsers>
    <MediaLengthInSeconds xmlns="dfaad35d-df4d-4bcb-8712-87e7f4537af9" xsi:nil="true"/>
    <Formailmerge_x003f_ xmlns="dfaad35d-df4d-4bcb-8712-87e7f4537af9">false</Formailmerge_x003f_>
    <Category xmlns="dfaad35d-df4d-4bcb-8712-87e7f4537af9"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02991A2B7CC54082CAD46AD9FB594E" ma:contentTypeVersion="17" ma:contentTypeDescription="Crée un document." ma:contentTypeScope="" ma:versionID="6f5590e7145733604e4441b67767cb4f">
  <xsd:schema xmlns:xsd="http://www.w3.org/2001/XMLSchema" xmlns:xs="http://www.w3.org/2001/XMLSchema" xmlns:p="http://schemas.microsoft.com/office/2006/metadata/properties" xmlns:ns1="http://schemas.microsoft.com/sharepoint/v3" xmlns:ns2="dfaad35d-df4d-4bcb-8712-87e7f4537af9" xmlns:ns3="49842116-8d0c-4cf9-85c1-7ada7372bf70" targetNamespace="http://schemas.microsoft.com/office/2006/metadata/properties" ma:root="true" ma:fieldsID="eeb6608870feafa00775bc3eda16c3ab" ns1:_="" ns2:_="" ns3:_="">
    <xsd:import namespace="http://schemas.microsoft.com/sharepoint/v3"/>
    <xsd:import namespace="dfaad35d-df4d-4bcb-8712-87e7f4537af9"/>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2:Formailmerge_x003f_"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riétés de la stratégie de conformité unifiée" ma:hidden="true" ma:internalName="_ip_UnifiedCompliancePolicyProperties">
      <xsd:simpleType>
        <xsd:restriction base="dms:Note"/>
      </xsd:simpleType>
    </xsd:element>
    <xsd:element name="_ip_UnifiedCompliancePolicyUIAction" ma:index="23"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ad35d-df4d-4bcb-8712-87e7f4537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Enrolment"/>
          <xsd:enumeration value="Agreement"/>
          <xsd:enumeration value="Follow-up"/>
          <xsd:enumeration value="Other"/>
        </xsd:restriction>
      </xsd:simpleType>
    </xsd:element>
    <xsd:element name="Formailmerge_x003f_" ma:index="13" nillable="true" ma:displayName="For mail merge?" ma:default="0" ma:format="Dropdown" ma:internalName="Formailmerge_x003f_">
      <xsd:simpleType>
        <xsd:restriction base="dms:Boolea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E18F1-80FF-45D2-B0CF-110988AF05FC}">
  <ds:schemaRefs>
    <ds:schemaRef ds:uri="http://schemas.microsoft.com/sharepoint/v3/contenttype/forms"/>
  </ds:schemaRefs>
</ds:datastoreItem>
</file>

<file path=customXml/itemProps2.xml><?xml version="1.0" encoding="utf-8"?>
<ds:datastoreItem xmlns:ds="http://schemas.openxmlformats.org/officeDocument/2006/customXml" ds:itemID="{A9C47F4B-D7C7-4F90-B3C7-D8F6B5020575}">
  <ds:schemaRefs>
    <ds:schemaRef ds:uri="http://www.w3.org/XML/1998/namespace"/>
    <ds:schemaRef ds:uri="http://schemas.microsoft.com/office/infopath/2007/PartnerControls"/>
    <ds:schemaRef ds:uri="http://schemas.openxmlformats.org/package/2006/metadata/core-properties"/>
    <ds:schemaRef ds:uri="49842116-8d0c-4cf9-85c1-7ada7372bf70"/>
    <ds:schemaRef ds:uri="http://purl.org/dc/dcmitype/"/>
    <ds:schemaRef ds:uri="http://purl.org/dc/terms/"/>
    <ds:schemaRef ds:uri="http://purl.org/dc/elements/1.1/"/>
    <ds:schemaRef ds:uri="http://schemas.microsoft.com/office/2006/documentManagement/types"/>
    <ds:schemaRef ds:uri="dfaad35d-df4d-4bcb-8712-87e7f4537af9"/>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AAA83D85-31CB-4150-988E-D1334BB5E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aad35d-df4d-4bcb-8712-87e7f4537af9"/>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vt:i4>
      </vt:variant>
    </vt:vector>
  </HeadingPairs>
  <TitlesOfParts>
    <vt:vector size="39" baseType="lpstr">
      <vt:lpstr>Page titre</vt:lpstr>
      <vt:lpstr>Sommaire</vt:lpstr>
      <vt:lpstr>Rapport auditeur</vt:lpstr>
      <vt:lpstr>Renseignements statutaires</vt:lpstr>
      <vt:lpstr>État des résultats</vt:lpstr>
      <vt:lpstr>Bilan</vt:lpstr>
      <vt:lpstr>Actif net</vt:lpstr>
      <vt:lpstr>État des flux de trésorerie</vt:lpstr>
      <vt:lpstr>Notes 1-2</vt:lpstr>
      <vt:lpstr>Notes 3-5</vt:lpstr>
      <vt:lpstr>Notes 6-7</vt:lpstr>
      <vt:lpstr>Note 8</vt:lpstr>
      <vt:lpstr>Notes 9-11</vt:lpstr>
      <vt:lpstr>Notes 12-13</vt:lpstr>
      <vt:lpstr>Notes 14-19</vt:lpstr>
      <vt:lpstr>Annexes A-D</vt:lpstr>
      <vt:lpstr>Annexes E-H</vt:lpstr>
      <vt:lpstr>Annexes I-J</vt:lpstr>
      <vt:lpstr>Calculation Worksheet 1</vt:lpstr>
      <vt:lpstr>Calculation Worksheet 3</vt:lpstr>
      <vt:lpstr>Instructions</vt:lpstr>
      <vt:lpstr>Example 1</vt:lpstr>
      <vt:lpstr>Example 2</vt:lpstr>
      <vt:lpstr>Example 3</vt:lpstr>
      <vt:lpstr>Example 4</vt:lpstr>
      <vt:lpstr>Utilities 2022</vt:lpstr>
      <vt:lpstr>Utilities 2023</vt:lpstr>
      <vt:lpstr>Calculation Worksheet 2</vt:lpstr>
      <vt:lpstr>Shelter - Services 2022</vt:lpstr>
      <vt:lpstr>Shelter - Services 2023</vt:lpstr>
      <vt:lpstr>Recommandation de l'auditeur</vt:lpstr>
      <vt:lpstr>Plan comptable</vt:lpstr>
      <vt:lpstr>VLOOKUP 2</vt:lpstr>
      <vt:lpstr>VLOOKUP 3</vt:lpstr>
      <vt:lpstr>VLOOKUP 1</vt:lpstr>
      <vt:lpstr>Utility and Services Table</vt:lpstr>
      <vt:lpstr>'Calculation Worksheet 1'!Zone_d_impression</vt:lpstr>
      <vt:lpstr>'Calculation Worksheet 2'!Zone_d_impression</vt:lpstr>
      <vt:lpstr>'Calculation Worksheet 3'!Zone_d_impression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2024-05-31T14:22:41Z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0x0101000A02991A2B7CC54082CAD46AD9FB594E</vt:lpwstr>
  </property>
  <property fmtid="{D5CDD505-2E9C-101B-9397-08002B2CF9AE}" pid="3" name="Order">
    <vt:r8>35100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SIP_Label_dc3b91da-ea14-40d9-8774-b1973eb0ae86_Enabled">
    <vt:lpwstr>True</vt:lpwstr>
  </property>
  <property fmtid="{D5CDD505-2E9C-101B-9397-08002B2CF9AE}" pid="11" name="MSIP_Label_dc3b91da-ea14-40d9-8774-b1973eb0ae86_SiteId">
    <vt:lpwstr>38b7fc89-dbe8-4ed1-a78b-39dfb6a217a8</vt:lpwstr>
  </property>
  <property fmtid="{D5CDD505-2E9C-101B-9397-08002B2CF9AE}" pid="12" name="MSIP_Label_dc3b91da-ea14-40d9-8774-b1973eb0ae86_SetDate">
    <vt:lpwstr>2023-12-04T23:58:56Z</vt:lpwstr>
  </property>
  <property fmtid="{D5CDD505-2E9C-101B-9397-08002B2CF9AE}" pid="13" name="MSIP_Label_dc3b91da-ea14-40d9-8774-b1973eb0ae86_Name">
    <vt:lpwstr>Protected A</vt:lpwstr>
  </property>
  <property fmtid="{D5CDD505-2E9C-101B-9397-08002B2CF9AE}" pid="14" name="MSIP_Label_dc3b91da-ea14-40d9-8774-b1973eb0ae86_Extended_MSFT_Method">
    <vt:lpwstr>Privileged</vt:lpwstr>
  </property>
</Properties>
</file>